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defaultThemeVersion="166925"/>
  <mc:AlternateContent xmlns:mc="http://schemas.openxmlformats.org/markup-compatibility/2006">
    <mc:Choice Requires="x15">
      <x15ac:absPath xmlns:x15ac="http://schemas.microsoft.com/office/spreadsheetml/2010/11/ac" url="O:\Hit_Ironit\מסמכים\מינהלות עירוניות\תפעול מינהלות\קולות קוראים\קול קורא 2022\ג. תכנית היעדים\"/>
    </mc:Choice>
  </mc:AlternateContent>
  <xr:revisionPtr revIDLastSave="0" documentId="13_ncr:1_{210876B2-1DF3-4B60-9866-E8375F018A47}" xr6:coauthVersionLast="36" xr6:coauthVersionMax="36" xr10:uidLastSave="{00000000-0000-0000-0000-000000000000}"/>
  <workbookProtection workbookAlgorithmName="SHA-512" workbookHashValue="JFTI/Q2C7K71hrxXCpnVCm0lovdJh6ALClJ83Ake9kSV1AWzYGgCKYndH7iB6wleGaensBKhjui9FmFefNAmUA==" workbookSaltValue="uizZHDPnsPwCiGu2G7g41A==" workbookSpinCount="100000" lockStructure="1"/>
  <bookViews>
    <workbookView xWindow="0" yWindow="0" windowWidth="28740" windowHeight="11505" activeTab="2" xr2:uid="{0C4A8886-F4CE-4A74-8143-71CE73F314B3}"/>
  </bookViews>
  <sheets>
    <sheet name="דברי הסבר" sheetId="7" r:id="rId1"/>
    <sheet name="תכנון" sheetId="4" r:id="rId2"/>
    <sheet name="רישוי" sheetId="12" r:id="rId3"/>
    <sheet name="סיכום" sheetId="5" r:id="rId4"/>
    <sheet name="ארנונה" sheetId="6" state="hidden" r:id="rId5"/>
  </sheets>
  <definedNames>
    <definedName name="approval_date_invalid">תכנון!$W$7</definedName>
    <definedName name="approval_date_missing">תכנון!$V$7</definedName>
    <definedName name="approval_date_out_of_range">תכנון!$W$7</definedName>
    <definedName name="budjet_a">סיכום!$O$27</definedName>
    <definedName name="budjet_b">סיכום!$O$28</definedName>
    <definedName name="budjet_c">סיכום!$O$29</definedName>
    <definedName name="budjet_d">סיכום!$O$30</definedName>
    <definedName name="budjet_e">סיכום!$O$31</definedName>
    <definedName name="budjet_invalid">סיכום!$O$32</definedName>
    <definedName name="Count_reg_tohnit">תכנון!#REF!</definedName>
    <definedName name="count_serious_tohnit">תכנון!#REF!</definedName>
    <definedName name="didnt_pass_check">תכנון!$X$7</definedName>
    <definedName name="doesnot_meet_basic_requirements">סיכום!$M$13</definedName>
    <definedName name="group_a">סיכום!$N$27</definedName>
    <definedName name="group_b">סיכום!$N$28</definedName>
    <definedName name="group_c">סיכום!$N$29</definedName>
    <definedName name="group_d">סיכום!$N$30</definedName>
    <definedName name="group_e">סיכום!$N$31</definedName>
    <definedName name="group_invalid">סיכום!$N$32</definedName>
    <definedName name="initial_district">תכנון!$AN$7</definedName>
    <definedName name="initial_local">תכנון!$AN$6</definedName>
    <definedName name="initial_plan">תכנון!$AB$7</definedName>
    <definedName name="invalid">תכנון!$AC$7</definedName>
    <definedName name="List_mosad">תכנון!$AL$42:$AL$44</definedName>
    <definedName name="list_rashot">ארנונה!$A$2:$A$256</definedName>
    <definedName name="List_Tohnit">תכנון!$AK$42:$AK$46</definedName>
    <definedName name="List_tohnit_mekomit">תכנון!#REF!</definedName>
    <definedName name="List_tohnit_reg">תכנון!#REF!</definedName>
    <definedName name="List_tohnit_vatmal">תכנון!#REF!</definedName>
    <definedName name="mavat_number_missing">תכנון!$U$7</definedName>
    <definedName name="meet_basic_requiremnts">סיכום!$M$14</definedName>
    <definedName name="mitacham_name_missing">תכנון!$T$7</definedName>
    <definedName name="passed_check">תכנון!$Y$7</definedName>
    <definedName name="rank_0">סיכום!$M$31</definedName>
    <definedName name="rank_1">סיכום!$M$30</definedName>
    <definedName name="rank_2">סיכום!$M$29</definedName>
    <definedName name="rank_3">סיכום!$M$28</definedName>
    <definedName name="rank_4">סיכום!$M$27</definedName>
    <definedName name="rank_invalid">סיכום!$M$32</definedName>
    <definedName name="samchut">תכנון!$AK$120:$AK$122</definedName>
    <definedName name="score">סיכום!$L$29</definedName>
    <definedName name="serious_tohnit_score">תכנון!#REF!</definedName>
    <definedName name="shem_rashot">'דברי הסבר'!$E$13</definedName>
    <definedName name="T_ratzini">תכנון!#REF!</definedName>
    <definedName name="tama_hizuk_normalized">רישוי!$P$14</definedName>
    <definedName name="tama_reconstruct_normalized">רישוי!$Q$14</definedName>
    <definedName name="too_many_initial_plans">סיכום!$T$17</definedName>
    <definedName name="too_many_initial_yahad">סיכום!$T$16</definedName>
    <definedName name="valid_due_to_additional_info">תכנון!$Z$7</definedName>
    <definedName name="Yahad_H_score">רישוי!$Y$77</definedName>
    <definedName name="Yahad_H_sum">רישוי!$Y$76</definedName>
    <definedName name="Yahad_T_score">תכנון!#REF!</definedName>
    <definedName name="Yahad_T_sum">תכנון!#REF!</definedName>
    <definedName name="חציונים">#REF!</definedName>
    <definedName name="כןלא">#REF!</definedName>
    <definedName name="מספר_תושבים">סיכום!$G$29</definedName>
    <definedName name="תאריך_התחלה">תכנון!$AL$2</definedName>
    <definedName name="תאריך_סוף">תכנון!$AL$3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0" i="4" l="1"/>
  <c r="U10" i="4"/>
  <c r="V10" i="4"/>
  <c r="W10" i="4" s="1"/>
  <c r="X10" i="4"/>
  <c r="Z10" i="4"/>
  <c r="AB10" i="4"/>
  <c r="T11" i="4"/>
  <c r="U11" i="4"/>
  <c r="V11" i="4"/>
  <c r="W11" i="4" s="1"/>
  <c r="X11" i="4"/>
  <c r="Y11" i="4" s="1"/>
  <c r="Z11" i="4"/>
  <c r="AB11" i="4"/>
  <c r="T12" i="4"/>
  <c r="U12" i="4"/>
  <c r="V12" i="4"/>
  <c r="W12" i="4" s="1"/>
  <c r="X12" i="4"/>
  <c r="AA12" i="4" s="1"/>
  <c r="Z12" i="4"/>
  <c r="AB12" i="4"/>
  <c r="T13" i="4"/>
  <c r="U13" i="4"/>
  <c r="V13" i="4"/>
  <c r="X13" i="4"/>
  <c r="Y13" i="4" s="1"/>
  <c r="Z13" i="4"/>
  <c r="AB13" i="4"/>
  <c r="T14" i="4"/>
  <c r="U14" i="4"/>
  <c r="V14" i="4"/>
  <c r="W14" i="4" s="1"/>
  <c r="X14" i="4"/>
  <c r="Y14" i="4" s="1"/>
  <c r="Z14" i="4"/>
  <c r="AB14" i="4"/>
  <c r="T15" i="4"/>
  <c r="U15" i="4"/>
  <c r="V15" i="4"/>
  <c r="X15" i="4"/>
  <c r="Y15" i="4" s="1"/>
  <c r="Z15" i="4"/>
  <c r="AA15" i="4" s="1"/>
  <c r="AB15" i="4"/>
  <c r="S15" i="4" s="1"/>
  <c r="S16" i="4"/>
  <c r="T16" i="4"/>
  <c r="Q16" i="4" s="1"/>
  <c r="U16" i="4"/>
  <c r="V16" i="4"/>
  <c r="W16" i="4" s="1"/>
  <c r="X16" i="4"/>
  <c r="Y16" i="4" s="1"/>
  <c r="Z16" i="4"/>
  <c r="AB16" i="4"/>
  <c r="T17" i="4"/>
  <c r="U17" i="4"/>
  <c r="V17" i="4"/>
  <c r="X17" i="4"/>
  <c r="Y17" i="4" s="1"/>
  <c r="Z17" i="4"/>
  <c r="AB17" i="4"/>
  <c r="T18" i="4"/>
  <c r="U18" i="4"/>
  <c r="V18" i="4"/>
  <c r="W18" i="4" s="1"/>
  <c r="X18" i="4"/>
  <c r="Z18" i="4"/>
  <c r="S18" i="4" s="1"/>
  <c r="AB18" i="4"/>
  <c r="T19" i="4"/>
  <c r="U19" i="4"/>
  <c r="V19" i="4"/>
  <c r="W19" i="4" s="1"/>
  <c r="X19" i="4"/>
  <c r="Y19" i="4" s="1"/>
  <c r="Z19" i="4"/>
  <c r="AB19" i="4"/>
  <c r="T20" i="4"/>
  <c r="Q20" i="4" s="1"/>
  <c r="U20" i="4"/>
  <c r="V20" i="4"/>
  <c r="W20" i="4"/>
  <c r="X20" i="4"/>
  <c r="Y20" i="4" s="1"/>
  <c r="Z20" i="4"/>
  <c r="AB20" i="4"/>
  <c r="Q21" i="4"/>
  <c r="T21" i="4"/>
  <c r="U21" i="4"/>
  <c r="V21" i="4"/>
  <c r="X21" i="4"/>
  <c r="Y21" i="4" s="1"/>
  <c r="Z21" i="4"/>
  <c r="AB21" i="4"/>
  <c r="T22" i="4"/>
  <c r="Q22" i="4" s="1"/>
  <c r="U22" i="4"/>
  <c r="V22" i="4"/>
  <c r="W22" i="4" s="1"/>
  <c r="X22" i="4"/>
  <c r="Y22" i="4" s="1"/>
  <c r="Z22" i="4"/>
  <c r="AB22" i="4"/>
  <c r="T23" i="4"/>
  <c r="Q23" i="4" s="1"/>
  <c r="U23" i="4"/>
  <c r="V23" i="4"/>
  <c r="X23" i="4"/>
  <c r="Y23" i="4" s="1"/>
  <c r="Z23" i="4"/>
  <c r="AB23" i="4"/>
  <c r="T24" i="4"/>
  <c r="Q24" i="4" s="1"/>
  <c r="U24" i="4"/>
  <c r="V24" i="4"/>
  <c r="W24" i="4" s="1"/>
  <c r="AC24" i="4" s="1"/>
  <c r="X24" i="4"/>
  <c r="Y24" i="4" s="1"/>
  <c r="Z24" i="4"/>
  <c r="AB24" i="4"/>
  <c r="S24" i="4" s="1"/>
  <c r="T25" i="4"/>
  <c r="Q25" i="4" s="1"/>
  <c r="U25" i="4"/>
  <c r="V25" i="4"/>
  <c r="X25" i="4"/>
  <c r="Y25" i="4" s="1"/>
  <c r="Z25" i="4"/>
  <c r="AB25" i="4"/>
  <c r="T26" i="4"/>
  <c r="Q26" i="4" s="1"/>
  <c r="U26" i="4"/>
  <c r="V26" i="4"/>
  <c r="W26" i="4" s="1"/>
  <c r="AC26" i="4" s="1"/>
  <c r="X26" i="4"/>
  <c r="Y26" i="4" s="1"/>
  <c r="Z26" i="4"/>
  <c r="S26" i="4" s="1"/>
  <c r="AB26" i="4"/>
  <c r="Q27" i="4"/>
  <c r="T27" i="4"/>
  <c r="U27" i="4"/>
  <c r="V27" i="4"/>
  <c r="W27" i="4"/>
  <c r="AC27" i="4" s="1"/>
  <c r="X27" i="4"/>
  <c r="Y27" i="4" s="1"/>
  <c r="Z27" i="4"/>
  <c r="AB27" i="4"/>
  <c r="T28" i="4"/>
  <c r="Q28" i="4" s="1"/>
  <c r="U28" i="4"/>
  <c r="V28" i="4"/>
  <c r="W28" i="4"/>
  <c r="X28" i="4"/>
  <c r="Y28" i="4" s="1"/>
  <c r="Z28" i="4"/>
  <c r="S28" i="4" s="1"/>
  <c r="AB28" i="4"/>
  <c r="T29" i="4"/>
  <c r="Q29" i="4" s="1"/>
  <c r="U29" i="4"/>
  <c r="V29" i="4"/>
  <c r="W29" i="4" s="1"/>
  <c r="X29" i="4"/>
  <c r="Y29" i="4" s="1"/>
  <c r="Z29" i="4"/>
  <c r="AB29" i="4"/>
  <c r="T30" i="4"/>
  <c r="Q30" i="4" s="1"/>
  <c r="U30" i="4"/>
  <c r="V30" i="4"/>
  <c r="W30" i="4" s="1"/>
  <c r="AC30" i="4" s="1"/>
  <c r="X30" i="4"/>
  <c r="Y30" i="4" s="1"/>
  <c r="Z30" i="4"/>
  <c r="AB30" i="4"/>
  <c r="T31" i="4"/>
  <c r="Q31" i="4" s="1"/>
  <c r="U31" i="4"/>
  <c r="V31" i="4"/>
  <c r="X31" i="4"/>
  <c r="Y31" i="4" s="1"/>
  <c r="Z31" i="4"/>
  <c r="AB31" i="4"/>
  <c r="T32" i="4"/>
  <c r="Q32" i="4" s="1"/>
  <c r="U32" i="4"/>
  <c r="V32" i="4"/>
  <c r="W32" i="4" s="1"/>
  <c r="AC32" i="4" s="1"/>
  <c r="X32" i="4"/>
  <c r="Y32" i="4" s="1"/>
  <c r="Z32" i="4"/>
  <c r="AB32" i="4"/>
  <c r="T33" i="4"/>
  <c r="Q33" i="4" s="1"/>
  <c r="U33" i="4"/>
  <c r="V33" i="4"/>
  <c r="X33" i="4"/>
  <c r="Y33" i="4" s="1"/>
  <c r="Z33" i="4"/>
  <c r="AB33" i="4"/>
  <c r="Q34" i="4"/>
  <c r="T34" i="4"/>
  <c r="U34" i="4"/>
  <c r="V34" i="4"/>
  <c r="W34" i="4" s="1"/>
  <c r="AC34" i="4" s="1"/>
  <c r="X34" i="4"/>
  <c r="Z34" i="4"/>
  <c r="AB34" i="4"/>
  <c r="T35" i="4"/>
  <c r="Q35" i="4" s="1"/>
  <c r="U35" i="4"/>
  <c r="V35" i="4"/>
  <c r="W35" i="4" s="1"/>
  <c r="AC35" i="4" s="1"/>
  <c r="X35" i="4"/>
  <c r="Y35" i="4" s="1"/>
  <c r="Z35" i="4"/>
  <c r="AB35" i="4"/>
  <c r="T36" i="4"/>
  <c r="Q36" i="4" s="1"/>
  <c r="U36" i="4"/>
  <c r="V36" i="4"/>
  <c r="W36" i="4" s="1"/>
  <c r="X36" i="4"/>
  <c r="Y36" i="4"/>
  <c r="Z36" i="4"/>
  <c r="AB36" i="4"/>
  <c r="T37" i="4"/>
  <c r="Q37" i="4" s="1"/>
  <c r="U37" i="4"/>
  <c r="V37" i="4"/>
  <c r="W37" i="4" s="1"/>
  <c r="X37" i="4"/>
  <c r="Y37" i="4" s="1"/>
  <c r="Z37" i="4"/>
  <c r="AB37" i="4"/>
  <c r="T38" i="4"/>
  <c r="Q38" i="4" s="1"/>
  <c r="U38" i="4"/>
  <c r="V38" i="4"/>
  <c r="W38" i="4" s="1"/>
  <c r="AC38" i="4" s="1"/>
  <c r="X38" i="4"/>
  <c r="Y38" i="4" s="1"/>
  <c r="Z38" i="4"/>
  <c r="AB38" i="4"/>
  <c r="T39" i="4"/>
  <c r="Q39" i="4" s="1"/>
  <c r="U39" i="4"/>
  <c r="V39" i="4"/>
  <c r="X39" i="4"/>
  <c r="Y39" i="4" s="1"/>
  <c r="Z39" i="4"/>
  <c r="AA39" i="4" s="1"/>
  <c r="AB39" i="4"/>
  <c r="Q40" i="4"/>
  <c r="T40" i="4"/>
  <c r="U40" i="4"/>
  <c r="V40" i="4"/>
  <c r="W40" i="4" s="1"/>
  <c r="AC40" i="4" s="1"/>
  <c r="AD40" i="4" s="1"/>
  <c r="X40" i="4"/>
  <c r="Y40" i="4" s="1"/>
  <c r="Z40" i="4"/>
  <c r="AB40" i="4"/>
  <c r="T41" i="4"/>
  <c r="Q41" i="4" s="1"/>
  <c r="U41" i="4"/>
  <c r="V41" i="4"/>
  <c r="X41" i="4"/>
  <c r="Y41" i="4" s="1"/>
  <c r="Z41" i="4"/>
  <c r="AB41" i="4"/>
  <c r="T42" i="4"/>
  <c r="Q42" i="4" s="1"/>
  <c r="U42" i="4"/>
  <c r="V42" i="4"/>
  <c r="W42" i="4" s="1"/>
  <c r="AC42" i="4" s="1"/>
  <c r="X42" i="4"/>
  <c r="Y42" i="4" s="1"/>
  <c r="Z42" i="4"/>
  <c r="AB42" i="4"/>
  <c r="T43" i="4"/>
  <c r="Q43" i="4" s="1"/>
  <c r="U43" i="4"/>
  <c r="V43" i="4"/>
  <c r="W43" i="4" s="1"/>
  <c r="AC43" i="4" s="1"/>
  <c r="X43" i="4"/>
  <c r="Y43" i="4" s="1"/>
  <c r="Z43" i="4"/>
  <c r="AB43" i="4"/>
  <c r="T44" i="4"/>
  <c r="Q44" i="4" s="1"/>
  <c r="U44" i="4"/>
  <c r="V44" i="4"/>
  <c r="X44" i="4"/>
  <c r="Z44" i="4"/>
  <c r="AB44" i="4"/>
  <c r="Q45" i="4"/>
  <c r="T45" i="4"/>
  <c r="U45" i="4"/>
  <c r="V45" i="4"/>
  <c r="W45" i="4" s="1"/>
  <c r="X45" i="4"/>
  <c r="Y45" i="4" s="1"/>
  <c r="Z45" i="4"/>
  <c r="AB45" i="4"/>
  <c r="T46" i="4"/>
  <c r="Q46" i="4" s="1"/>
  <c r="U46" i="4"/>
  <c r="V46" i="4"/>
  <c r="W46" i="4" s="1"/>
  <c r="X46" i="4"/>
  <c r="Y46" i="4" s="1"/>
  <c r="Z46" i="4"/>
  <c r="AB46" i="4"/>
  <c r="T47" i="4"/>
  <c r="Q47" i="4" s="1"/>
  <c r="U47" i="4"/>
  <c r="V47" i="4"/>
  <c r="X47" i="4"/>
  <c r="Y47" i="4" s="1"/>
  <c r="Z47" i="4"/>
  <c r="AA47" i="4" s="1"/>
  <c r="AB47" i="4"/>
  <c r="T48" i="4"/>
  <c r="Q48" i="4" s="1"/>
  <c r="U48" i="4"/>
  <c r="V48" i="4"/>
  <c r="W48" i="4" s="1"/>
  <c r="X48" i="4"/>
  <c r="Y48" i="4" s="1"/>
  <c r="Z48" i="4"/>
  <c r="AB48" i="4"/>
  <c r="Q49" i="4"/>
  <c r="T49" i="4"/>
  <c r="U49" i="4"/>
  <c r="V49" i="4"/>
  <c r="X49" i="4"/>
  <c r="Y49" i="4" s="1"/>
  <c r="Z49" i="4"/>
  <c r="AB49" i="4"/>
  <c r="Q50" i="4"/>
  <c r="T50" i="4"/>
  <c r="U50" i="4"/>
  <c r="V50" i="4"/>
  <c r="W50" i="4" s="1"/>
  <c r="AC50" i="4" s="1"/>
  <c r="X50" i="4"/>
  <c r="Z50" i="4"/>
  <c r="AB50" i="4"/>
  <c r="T51" i="4"/>
  <c r="Q51" i="4" s="1"/>
  <c r="U51" i="4"/>
  <c r="V51" i="4"/>
  <c r="W51" i="4" s="1"/>
  <c r="X51" i="4"/>
  <c r="Y51" i="4" s="1"/>
  <c r="Z51" i="4"/>
  <c r="AB51" i="4"/>
  <c r="T52" i="4"/>
  <c r="Q52" i="4" s="1"/>
  <c r="U52" i="4"/>
  <c r="V52" i="4"/>
  <c r="W52" i="4" s="1"/>
  <c r="X52" i="4"/>
  <c r="Y52" i="4" s="1"/>
  <c r="Z52" i="4"/>
  <c r="AB52" i="4"/>
  <c r="Q53" i="4"/>
  <c r="T53" i="4"/>
  <c r="U53" i="4"/>
  <c r="V53" i="4"/>
  <c r="W53" i="4" s="1"/>
  <c r="X53" i="4"/>
  <c r="Y53" i="4" s="1"/>
  <c r="Z53" i="4"/>
  <c r="AB53" i="4"/>
  <c r="T54" i="4"/>
  <c r="Q54" i="4" s="1"/>
  <c r="U54" i="4"/>
  <c r="V54" i="4"/>
  <c r="W54" i="4" s="1"/>
  <c r="X54" i="4"/>
  <c r="Y54" i="4" s="1"/>
  <c r="Z54" i="4"/>
  <c r="AB54" i="4"/>
  <c r="T55" i="4"/>
  <c r="Q55" i="4" s="1"/>
  <c r="U55" i="4"/>
  <c r="V55" i="4"/>
  <c r="X55" i="4"/>
  <c r="Z55" i="4"/>
  <c r="S55" i="4" s="1"/>
  <c r="AB55" i="4"/>
  <c r="Q56" i="4"/>
  <c r="T56" i="4"/>
  <c r="U56" i="4"/>
  <c r="V56" i="4"/>
  <c r="W56" i="4" s="1"/>
  <c r="X56" i="4"/>
  <c r="Y56" i="4" s="1"/>
  <c r="Z56" i="4"/>
  <c r="AA56" i="4" s="1"/>
  <c r="AB56" i="4"/>
  <c r="T57" i="4"/>
  <c r="Q57" i="4" s="1"/>
  <c r="U57" i="4"/>
  <c r="V57" i="4"/>
  <c r="X57" i="4"/>
  <c r="Y57" i="4" s="1"/>
  <c r="Z57" i="4"/>
  <c r="AB57" i="4"/>
  <c r="Q58" i="4"/>
  <c r="T58" i="4"/>
  <c r="U58" i="4"/>
  <c r="V58" i="4"/>
  <c r="W58" i="4" s="1"/>
  <c r="AC58" i="4" s="1"/>
  <c r="X58" i="4"/>
  <c r="Z58" i="4"/>
  <c r="AB58" i="4"/>
  <c r="T59" i="4"/>
  <c r="Q59" i="4" s="1"/>
  <c r="U59" i="4"/>
  <c r="V59" i="4"/>
  <c r="W59" i="4" s="1"/>
  <c r="X59" i="4"/>
  <c r="Y59" i="4" s="1"/>
  <c r="Z59" i="4"/>
  <c r="AB59" i="4"/>
  <c r="T60" i="4"/>
  <c r="Q60" i="4" s="1"/>
  <c r="U60" i="4"/>
  <c r="V60" i="4"/>
  <c r="W60" i="4" s="1"/>
  <c r="X60" i="4"/>
  <c r="Y60" i="4" s="1"/>
  <c r="Z60" i="4"/>
  <c r="AB60" i="4"/>
  <c r="Q61" i="4"/>
  <c r="T61" i="4"/>
  <c r="U61" i="4"/>
  <c r="V61" i="4"/>
  <c r="W61" i="4" s="1"/>
  <c r="X61" i="4"/>
  <c r="Y61" i="4" s="1"/>
  <c r="Z61" i="4"/>
  <c r="AB61" i="4"/>
  <c r="T62" i="4"/>
  <c r="Q62" i="4" s="1"/>
  <c r="U62" i="4"/>
  <c r="V62" i="4"/>
  <c r="W62" i="4" s="1"/>
  <c r="X62" i="4"/>
  <c r="Y62" i="4" s="1"/>
  <c r="Z62" i="4"/>
  <c r="AA62" i="4" s="1"/>
  <c r="AB62" i="4"/>
  <c r="T63" i="4"/>
  <c r="Q63" i="4" s="1"/>
  <c r="U63" i="4"/>
  <c r="V63" i="4"/>
  <c r="X63" i="4"/>
  <c r="Y63" i="4" s="1"/>
  <c r="Z63" i="4"/>
  <c r="AB63" i="4"/>
  <c r="T64" i="4"/>
  <c r="Q64" i="4" s="1"/>
  <c r="U64" i="4"/>
  <c r="V64" i="4"/>
  <c r="W64" i="4" s="1"/>
  <c r="X64" i="4"/>
  <c r="Y64" i="4" s="1"/>
  <c r="Z64" i="4"/>
  <c r="AB64" i="4"/>
  <c r="T65" i="4"/>
  <c r="Q65" i="4" s="1"/>
  <c r="U65" i="4"/>
  <c r="V65" i="4"/>
  <c r="W65" i="4" s="1"/>
  <c r="X65" i="4"/>
  <c r="Y65" i="4" s="1"/>
  <c r="Z65" i="4"/>
  <c r="AB65" i="4"/>
  <c r="Q66" i="4"/>
  <c r="T66" i="4"/>
  <c r="U66" i="4"/>
  <c r="V66" i="4"/>
  <c r="W66" i="4" s="1"/>
  <c r="X66" i="4"/>
  <c r="Y66" i="4" s="1"/>
  <c r="Z66" i="4"/>
  <c r="AB66" i="4"/>
  <c r="T67" i="4"/>
  <c r="Q67" i="4" s="1"/>
  <c r="U67" i="4"/>
  <c r="V67" i="4"/>
  <c r="W67" i="4" s="1"/>
  <c r="X67" i="4"/>
  <c r="Y67" i="4" s="1"/>
  <c r="Z67" i="4"/>
  <c r="AB67" i="4"/>
  <c r="T68" i="4"/>
  <c r="Q68" i="4" s="1"/>
  <c r="U68" i="4"/>
  <c r="V68" i="4"/>
  <c r="W68" i="4" s="1"/>
  <c r="X68" i="4"/>
  <c r="Z68" i="4"/>
  <c r="AB68" i="4"/>
  <c r="Q69" i="4"/>
  <c r="T69" i="4"/>
  <c r="U69" i="4"/>
  <c r="V69" i="4"/>
  <c r="W69" i="4" s="1"/>
  <c r="X69" i="4"/>
  <c r="Y69" i="4" s="1"/>
  <c r="Z69" i="4"/>
  <c r="AB69" i="4"/>
  <c r="T70" i="4"/>
  <c r="Q70" i="4" s="1"/>
  <c r="U70" i="4"/>
  <c r="V70" i="4"/>
  <c r="X70" i="4"/>
  <c r="Y70" i="4" s="1"/>
  <c r="Z70" i="4"/>
  <c r="AB70" i="4"/>
  <c r="T71" i="4"/>
  <c r="Q71" i="4" s="1"/>
  <c r="U71" i="4"/>
  <c r="V71" i="4"/>
  <c r="W71" i="4" s="1"/>
  <c r="X71" i="4"/>
  <c r="Y71" i="4" s="1"/>
  <c r="Z71" i="4"/>
  <c r="S71" i="4" s="1"/>
  <c r="AB71" i="4"/>
  <c r="Q72" i="4"/>
  <c r="T72" i="4"/>
  <c r="U72" i="4"/>
  <c r="V72" i="4"/>
  <c r="X72" i="4"/>
  <c r="Y72" i="4" s="1"/>
  <c r="Z72" i="4"/>
  <c r="AB72" i="4"/>
  <c r="Q73" i="4"/>
  <c r="T73" i="4"/>
  <c r="U73" i="4"/>
  <c r="V73" i="4"/>
  <c r="W73" i="4" s="1"/>
  <c r="AC73" i="4" s="1"/>
  <c r="AD73" i="4" s="1"/>
  <c r="X73" i="4"/>
  <c r="Z73" i="4"/>
  <c r="S73" i="4" s="1"/>
  <c r="AB73" i="4"/>
  <c r="T74" i="4"/>
  <c r="Q74" i="4" s="1"/>
  <c r="U74" i="4"/>
  <c r="V74" i="4"/>
  <c r="W74" i="4" s="1"/>
  <c r="X74" i="4"/>
  <c r="Y74" i="4" s="1"/>
  <c r="Z74" i="4"/>
  <c r="AB74" i="4"/>
  <c r="T75" i="4"/>
  <c r="Q75" i="4" s="1"/>
  <c r="U75" i="4"/>
  <c r="V75" i="4"/>
  <c r="X75" i="4"/>
  <c r="Y75" i="4"/>
  <c r="Z75" i="4"/>
  <c r="AB75" i="4"/>
  <c r="T76" i="4"/>
  <c r="Q76" i="4" s="1"/>
  <c r="U76" i="4"/>
  <c r="V76" i="4"/>
  <c r="W76" i="4" s="1"/>
  <c r="X76" i="4"/>
  <c r="Y76" i="4" s="1"/>
  <c r="Z76" i="4"/>
  <c r="AB76" i="4"/>
  <c r="T77" i="4"/>
  <c r="Q77" i="4" s="1"/>
  <c r="U77" i="4"/>
  <c r="V77" i="4"/>
  <c r="W77" i="4" s="1"/>
  <c r="X77" i="4"/>
  <c r="Y77" i="4" s="1"/>
  <c r="Z77" i="4"/>
  <c r="AB77" i="4"/>
  <c r="T78" i="4"/>
  <c r="Q78" i="4" s="1"/>
  <c r="U78" i="4"/>
  <c r="V78" i="4"/>
  <c r="X78" i="4"/>
  <c r="Y78" i="4" s="1"/>
  <c r="Z78" i="4"/>
  <c r="AB78" i="4"/>
  <c r="T79" i="4"/>
  <c r="Q79" i="4" s="1"/>
  <c r="U79" i="4"/>
  <c r="V79" i="4"/>
  <c r="W79" i="4" s="1"/>
  <c r="AC79" i="4" s="1"/>
  <c r="X79" i="4"/>
  <c r="Y79" i="4" s="1"/>
  <c r="Z79" i="4"/>
  <c r="AB79" i="4"/>
  <c r="T80" i="4"/>
  <c r="Q80" i="4" s="1"/>
  <c r="U80" i="4"/>
  <c r="V80" i="4"/>
  <c r="X80" i="4"/>
  <c r="Y80" i="4" s="1"/>
  <c r="Z80" i="4"/>
  <c r="AB80" i="4"/>
  <c r="Q81" i="4"/>
  <c r="T81" i="4"/>
  <c r="U81" i="4"/>
  <c r="V81" i="4"/>
  <c r="W81" i="4" s="1"/>
  <c r="X81" i="4"/>
  <c r="Y81" i="4" s="1"/>
  <c r="Z81" i="4"/>
  <c r="AB81" i="4"/>
  <c r="T82" i="4"/>
  <c r="Q82" i="4" s="1"/>
  <c r="U82" i="4"/>
  <c r="V82" i="4"/>
  <c r="W82" i="4" s="1"/>
  <c r="X82" i="4"/>
  <c r="Y82" i="4" s="1"/>
  <c r="Z82" i="4"/>
  <c r="AB82" i="4"/>
  <c r="S83" i="4"/>
  <c r="T83" i="4"/>
  <c r="Q83" i="4" s="1"/>
  <c r="U83" i="4"/>
  <c r="V83" i="4"/>
  <c r="X83" i="4"/>
  <c r="Y83" i="4" s="1"/>
  <c r="Z83" i="4"/>
  <c r="AB83" i="4"/>
  <c r="T84" i="4"/>
  <c r="Q84" i="4" s="1"/>
  <c r="U84" i="4"/>
  <c r="V84" i="4"/>
  <c r="W84" i="4" s="1"/>
  <c r="X84" i="4"/>
  <c r="Y84" i="4" s="1"/>
  <c r="Z84" i="4"/>
  <c r="AB84" i="4"/>
  <c r="T85" i="4"/>
  <c r="Q85" i="4" s="1"/>
  <c r="U85" i="4"/>
  <c r="V85" i="4"/>
  <c r="W85" i="4" s="1"/>
  <c r="AC85" i="4" s="1"/>
  <c r="X85" i="4"/>
  <c r="Y85" i="4" s="1"/>
  <c r="Z85" i="4"/>
  <c r="AA85" i="4"/>
  <c r="AB85" i="4"/>
  <c r="T86" i="4"/>
  <c r="Q86" i="4" s="1"/>
  <c r="U86" i="4"/>
  <c r="V86" i="4"/>
  <c r="W86" i="4" s="1"/>
  <c r="X86" i="4"/>
  <c r="Y86" i="4" s="1"/>
  <c r="Z86" i="4"/>
  <c r="AB86" i="4"/>
  <c r="S86" i="4" s="1"/>
  <c r="Q87" i="4"/>
  <c r="T87" i="4"/>
  <c r="U87" i="4"/>
  <c r="V87" i="4"/>
  <c r="W87" i="4"/>
  <c r="X87" i="4"/>
  <c r="Y87" i="4" s="1"/>
  <c r="Z87" i="4"/>
  <c r="AA87" i="4"/>
  <c r="AB87" i="4"/>
  <c r="T88" i="4"/>
  <c r="Q88" i="4" s="1"/>
  <c r="U88" i="4"/>
  <c r="V88" i="4"/>
  <c r="W88" i="4"/>
  <c r="X88" i="4"/>
  <c r="Y88" i="4" s="1"/>
  <c r="Z88" i="4"/>
  <c r="AA88" i="4" s="1"/>
  <c r="AB88" i="4"/>
  <c r="Q89" i="4"/>
  <c r="T89" i="4"/>
  <c r="U89" i="4"/>
  <c r="V89" i="4"/>
  <c r="W89" i="4" s="1"/>
  <c r="X89" i="4"/>
  <c r="Y89" i="4" s="1"/>
  <c r="Z89" i="4"/>
  <c r="AB89" i="4"/>
  <c r="T90" i="4"/>
  <c r="Q90" i="4" s="1"/>
  <c r="U90" i="4"/>
  <c r="V90" i="4"/>
  <c r="W90" i="4" s="1"/>
  <c r="X90" i="4"/>
  <c r="Y90" i="4" s="1"/>
  <c r="Z90" i="4"/>
  <c r="AB90" i="4"/>
  <c r="T91" i="4"/>
  <c r="Q91" i="4" s="1"/>
  <c r="U91" i="4"/>
  <c r="V91" i="4"/>
  <c r="X91" i="4"/>
  <c r="Y91" i="4" s="1"/>
  <c r="Z91" i="4"/>
  <c r="AB91" i="4"/>
  <c r="T92" i="4"/>
  <c r="Q92" i="4" s="1"/>
  <c r="U92" i="4"/>
  <c r="V92" i="4"/>
  <c r="X92" i="4"/>
  <c r="Y92" i="4" s="1"/>
  <c r="Z92" i="4"/>
  <c r="AA92" i="4" s="1"/>
  <c r="AB92" i="4"/>
  <c r="T93" i="4"/>
  <c r="Q93" i="4" s="1"/>
  <c r="U93" i="4"/>
  <c r="V93" i="4"/>
  <c r="W93" i="4" s="1"/>
  <c r="X93" i="4"/>
  <c r="Y93" i="4" s="1"/>
  <c r="Z93" i="4"/>
  <c r="AB93" i="4"/>
  <c r="T94" i="4"/>
  <c r="Q94" i="4" s="1"/>
  <c r="U94" i="4"/>
  <c r="V94" i="4"/>
  <c r="W94" i="4" s="1"/>
  <c r="X94" i="4"/>
  <c r="Y94" i="4" s="1"/>
  <c r="Z94" i="4"/>
  <c r="AB94" i="4"/>
  <c r="T95" i="4"/>
  <c r="Q95" i="4" s="1"/>
  <c r="U95" i="4"/>
  <c r="V95" i="4"/>
  <c r="W95" i="4" s="1"/>
  <c r="AC95" i="4" s="1"/>
  <c r="X95" i="4"/>
  <c r="Y95" i="4" s="1"/>
  <c r="Z95" i="4"/>
  <c r="AB95" i="4"/>
  <c r="T96" i="4"/>
  <c r="Q96" i="4" s="1"/>
  <c r="U96" i="4"/>
  <c r="V96" i="4"/>
  <c r="W96" i="4" s="1"/>
  <c r="X96" i="4"/>
  <c r="Y96" i="4" s="1"/>
  <c r="Z96" i="4"/>
  <c r="AB96" i="4"/>
  <c r="T97" i="4"/>
  <c r="Q97" i="4" s="1"/>
  <c r="U97" i="4"/>
  <c r="V97" i="4"/>
  <c r="W97" i="4" s="1"/>
  <c r="AC97" i="4" s="1"/>
  <c r="X97" i="4"/>
  <c r="Y97" i="4" s="1"/>
  <c r="Z97" i="4"/>
  <c r="AB97" i="4"/>
  <c r="T98" i="4"/>
  <c r="Q98" i="4" s="1"/>
  <c r="U98" i="4"/>
  <c r="V98" i="4"/>
  <c r="W98" i="4" s="1"/>
  <c r="X98" i="4"/>
  <c r="Y98" i="4" s="1"/>
  <c r="Z98" i="4"/>
  <c r="AB98" i="4"/>
  <c r="T99" i="4"/>
  <c r="Q99" i="4" s="1"/>
  <c r="U99" i="4"/>
  <c r="V99" i="4"/>
  <c r="X99" i="4"/>
  <c r="Y99" i="4" s="1"/>
  <c r="Z99" i="4"/>
  <c r="AB99" i="4"/>
  <c r="T100" i="4"/>
  <c r="Q100" i="4" s="1"/>
  <c r="U100" i="4"/>
  <c r="V100" i="4"/>
  <c r="X100" i="4"/>
  <c r="Y100" i="4" s="1"/>
  <c r="Z100" i="4"/>
  <c r="AB100" i="4"/>
  <c r="T101" i="4"/>
  <c r="Q101" i="4" s="1"/>
  <c r="U101" i="4"/>
  <c r="V101" i="4"/>
  <c r="W101" i="4" s="1"/>
  <c r="AC101" i="4" s="1"/>
  <c r="X101" i="4"/>
  <c r="Y101" i="4" s="1"/>
  <c r="Z101" i="4"/>
  <c r="AB101" i="4"/>
  <c r="T102" i="4"/>
  <c r="Q102" i="4" s="1"/>
  <c r="U102" i="4"/>
  <c r="V102" i="4"/>
  <c r="W102" i="4" s="1"/>
  <c r="AC102" i="4" s="1"/>
  <c r="X102" i="4"/>
  <c r="Y102" i="4" s="1"/>
  <c r="Z102" i="4"/>
  <c r="AB102" i="4"/>
  <c r="T103" i="4"/>
  <c r="Q103" i="4" s="1"/>
  <c r="U103" i="4"/>
  <c r="V103" i="4"/>
  <c r="W103" i="4" s="1"/>
  <c r="X103" i="4"/>
  <c r="Y103" i="4" s="1"/>
  <c r="Z103" i="4"/>
  <c r="AB103" i="4"/>
  <c r="T104" i="4"/>
  <c r="Q104" i="4" s="1"/>
  <c r="U104" i="4"/>
  <c r="V104" i="4"/>
  <c r="W104" i="4" s="1"/>
  <c r="X104" i="4"/>
  <c r="Y104" i="4" s="1"/>
  <c r="Z104" i="4"/>
  <c r="AB104" i="4"/>
  <c r="Q105" i="4"/>
  <c r="T105" i="4"/>
  <c r="U105" i="4"/>
  <c r="V105" i="4"/>
  <c r="W105" i="4" s="1"/>
  <c r="AC105" i="4" s="1"/>
  <c r="X105" i="4"/>
  <c r="Y105" i="4" s="1"/>
  <c r="Z105" i="4"/>
  <c r="AB105" i="4"/>
  <c r="Q106" i="4"/>
  <c r="T106" i="4"/>
  <c r="U106" i="4"/>
  <c r="V106" i="4"/>
  <c r="W106" i="4" s="1"/>
  <c r="X106" i="4"/>
  <c r="Y106" i="4" s="1"/>
  <c r="Z106" i="4"/>
  <c r="AB106" i="4"/>
  <c r="Q107" i="4"/>
  <c r="T107" i="4"/>
  <c r="U107" i="4"/>
  <c r="V107" i="4"/>
  <c r="W107" i="4" s="1"/>
  <c r="X107" i="4"/>
  <c r="Y107" i="4" s="1"/>
  <c r="Z107" i="4"/>
  <c r="AB107" i="4"/>
  <c r="T108" i="4"/>
  <c r="Q108" i="4" s="1"/>
  <c r="U108" i="4"/>
  <c r="V108" i="4"/>
  <c r="W108" i="4" s="1"/>
  <c r="X108" i="4"/>
  <c r="Y108" i="4" s="1"/>
  <c r="Z108" i="4"/>
  <c r="AB108" i="4"/>
  <c r="Y3" i="4"/>
  <c r="S10" i="4" l="1"/>
  <c r="Q10" i="4" s="1"/>
  <c r="S44" i="4"/>
  <c r="AC107" i="4"/>
  <c r="AD107" i="4" s="1"/>
  <c r="S93" i="4"/>
  <c r="S89" i="4"/>
  <c r="S68" i="4"/>
  <c r="AC61" i="4"/>
  <c r="AD61" i="4" s="1"/>
  <c r="AC56" i="4"/>
  <c r="AD56" i="4" s="1"/>
  <c r="AA44" i="4"/>
  <c r="S20" i="4"/>
  <c r="AA102" i="4"/>
  <c r="AC87" i="4"/>
  <c r="AD87" i="4" s="1"/>
  <c r="AC108" i="4"/>
  <c r="AD108" i="4" s="1"/>
  <c r="AA103" i="4"/>
  <c r="AC89" i="4"/>
  <c r="AD89" i="4" s="1"/>
  <c r="AC81" i="4"/>
  <c r="AD81" i="4" s="1"/>
  <c r="S77" i="4"/>
  <c r="AC76" i="4"/>
  <c r="AD76" i="4" s="1"/>
  <c r="AC68" i="4"/>
  <c r="AD68" i="4" s="1"/>
  <c r="AA58" i="4"/>
  <c r="S39" i="4"/>
  <c r="AA31" i="4"/>
  <c r="AC103" i="4"/>
  <c r="AD103" i="4" s="1"/>
  <c r="AA99" i="4"/>
  <c r="S91" i="4"/>
  <c r="AC90" i="4"/>
  <c r="AD90" i="4" s="1"/>
  <c r="S78" i="4"/>
  <c r="AC77" i="4"/>
  <c r="AD77" i="4" s="1"/>
  <c r="AC64" i="4"/>
  <c r="AD64" i="4" s="1"/>
  <c r="AC46" i="4"/>
  <c r="AD46" i="4" s="1"/>
  <c r="AA42" i="4"/>
  <c r="AC16" i="4"/>
  <c r="AD16" i="4" s="1"/>
  <c r="S75" i="4"/>
  <c r="AC71" i="4"/>
  <c r="AD71" i="4" s="1"/>
  <c r="AA60" i="4"/>
  <c r="AC59" i="4"/>
  <c r="AD59" i="4" s="1"/>
  <c r="AC54" i="4"/>
  <c r="AD54" i="4" s="1"/>
  <c r="AC48" i="4"/>
  <c r="AD48" i="4" s="1"/>
  <c r="AC19" i="4"/>
  <c r="AD19" i="4" s="1"/>
  <c r="S58" i="4"/>
  <c r="S50" i="4"/>
  <c r="S36" i="4"/>
  <c r="S87" i="4"/>
  <c r="S85" i="4"/>
  <c r="Y58" i="4"/>
  <c r="S37" i="4"/>
  <c r="AD35" i="4"/>
  <c r="S104" i="4"/>
  <c r="S97" i="4"/>
  <c r="S96" i="4"/>
  <c r="S95" i="4"/>
  <c r="AA94" i="4"/>
  <c r="AA86" i="4"/>
  <c r="S84" i="4"/>
  <c r="AA78" i="4"/>
  <c r="S52" i="4"/>
  <c r="AA20" i="4"/>
  <c r="AA105" i="4"/>
  <c r="AA28" i="4"/>
  <c r="AD95" i="4"/>
  <c r="AA32" i="4"/>
  <c r="S31" i="4"/>
  <c r="S19" i="4"/>
  <c r="AA18" i="4"/>
  <c r="AD97" i="4"/>
  <c r="AA107" i="4"/>
  <c r="S100" i="4"/>
  <c r="AA80" i="4"/>
  <c r="AA73" i="4"/>
  <c r="AE73" i="4" s="1"/>
  <c r="AA63" i="4"/>
  <c r="Y44" i="4"/>
  <c r="S34" i="4"/>
  <c r="AA24" i="4"/>
  <c r="AA23" i="4"/>
  <c r="S29" i="4"/>
  <c r="S107" i="4"/>
  <c r="S105" i="4"/>
  <c r="S92" i="4"/>
  <c r="S81" i="4"/>
  <c r="AA77" i="4"/>
  <c r="S66" i="4"/>
  <c r="S23" i="4"/>
  <c r="AA50" i="4"/>
  <c r="AA34" i="4"/>
  <c r="S32" i="4"/>
  <c r="AA83" i="4"/>
  <c r="S80" i="4"/>
  <c r="AD32" i="4"/>
  <c r="AD27" i="4"/>
  <c r="AA26" i="4"/>
  <c r="AE26" i="4" s="1"/>
  <c r="S35" i="4"/>
  <c r="S13" i="4"/>
  <c r="S79" i="4"/>
  <c r="S65" i="4"/>
  <c r="S27" i="4"/>
  <c r="S99" i="4"/>
  <c r="S108" i="4"/>
  <c r="AA75" i="4"/>
  <c r="AA68" i="4"/>
  <c r="S21" i="4"/>
  <c r="S11" i="4"/>
  <c r="Q11" i="4" s="1"/>
  <c r="AA10" i="4"/>
  <c r="AA104" i="4"/>
  <c r="S103" i="4"/>
  <c r="S62" i="4"/>
  <c r="S60" i="4"/>
  <c r="S56" i="4"/>
  <c r="S42" i="4"/>
  <c r="AD24" i="4"/>
  <c r="S64" i="4"/>
  <c r="AD85" i="4"/>
  <c r="S101" i="4"/>
  <c r="AA100" i="4"/>
  <c r="S88" i="4"/>
  <c r="S61" i="4"/>
  <c r="AA52" i="4"/>
  <c r="S47" i="4"/>
  <c r="S46" i="4"/>
  <c r="S45" i="4"/>
  <c r="AA36" i="4"/>
  <c r="S12" i="4"/>
  <c r="Q12" i="4" s="1"/>
  <c r="Q19" i="4"/>
  <c r="AC10" i="4"/>
  <c r="AD10" i="4" s="1"/>
  <c r="Q17" i="4"/>
  <c r="Y12" i="4"/>
  <c r="AC62" i="4"/>
  <c r="AE62" i="4" s="1"/>
  <c r="AC88" i="4"/>
  <c r="AD88" i="4" s="1"/>
  <c r="AC18" i="4"/>
  <c r="AE18" i="4" s="1"/>
  <c r="AC98" i="4"/>
  <c r="AD98" i="4" s="1"/>
  <c r="AC37" i="4"/>
  <c r="AD37" i="4" s="1"/>
  <c r="AC53" i="4"/>
  <c r="AD53" i="4" s="1"/>
  <c r="AC14" i="4"/>
  <c r="AD14" i="4" s="1"/>
  <c r="AA16" i="4"/>
  <c r="Y10" i="4"/>
  <c r="AC93" i="4"/>
  <c r="AD93" i="4" s="1"/>
  <c r="AC22" i="4"/>
  <c r="AD105" i="4"/>
  <c r="AE105" i="4"/>
  <c r="AD101" i="4"/>
  <c r="W57" i="4"/>
  <c r="AC57" i="4" s="1"/>
  <c r="Y55" i="4"/>
  <c r="AA55" i="4"/>
  <c r="AD50" i="4"/>
  <c r="AE50" i="4"/>
  <c r="AD43" i="4"/>
  <c r="AA108" i="4"/>
  <c r="AC106" i="4"/>
  <c r="S102" i="4"/>
  <c r="AA101" i="4"/>
  <c r="AE101" i="4" s="1"/>
  <c r="W92" i="4"/>
  <c r="AC92" i="4" s="1"/>
  <c r="W91" i="4"/>
  <c r="AC91" i="4" s="1"/>
  <c r="W75" i="4"/>
  <c r="AC75" i="4" s="1"/>
  <c r="S70" i="4"/>
  <c r="AA70" i="4"/>
  <c r="AD58" i="4"/>
  <c r="AE58" i="4"/>
  <c r="W55" i="4"/>
  <c r="AC55" i="4" s="1"/>
  <c r="AA48" i="4"/>
  <c r="S48" i="4"/>
  <c r="W44" i="4"/>
  <c r="AC44" i="4" s="1"/>
  <c r="AA40" i="4"/>
  <c r="S40" i="4"/>
  <c r="W21" i="4"/>
  <c r="AC21" i="4" s="1"/>
  <c r="AE85" i="4"/>
  <c r="AC84" i="4"/>
  <c r="AC82" i="4"/>
  <c r="S74" i="4"/>
  <c r="AA74" i="4"/>
  <c r="S72" i="4"/>
  <c r="AA72" i="4"/>
  <c r="AA69" i="4"/>
  <c r="S69" i="4"/>
  <c r="AE102" i="4"/>
  <c r="S106" i="4"/>
  <c r="AA106" i="4"/>
  <c r="W100" i="4"/>
  <c r="AC100" i="4" s="1"/>
  <c r="W99" i="4"/>
  <c r="AC99" i="4" s="1"/>
  <c r="AC96" i="4"/>
  <c r="AA89" i="4"/>
  <c r="W83" i="4"/>
  <c r="AC83" i="4" s="1"/>
  <c r="AA81" i="4"/>
  <c r="S76" i="4"/>
  <c r="AC94" i="4"/>
  <c r="AA91" i="4"/>
  <c r="S90" i="4"/>
  <c r="AA90" i="4"/>
  <c r="AD79" i="4"/>
  <c r="AC67" i="4"/>
  <c r="S98" i="4"/>
  <c r="AA98" i="4"/>
  <c r="S94" i="4"/>
  <c r="AA93" i="4"/>
  <c r="AC74" i="4"/>
  <c r="AA71" i="4"/>
  <c r="AC69" i="4"/>
  <c r="S54" i="4"/>
  <c r="Y50" i="4"/>
  <c r="AD30" i="4"/>
  <c r="W13" i="4"/>
  <c r="Q13" i="4" s="1"/>
  <c r="AC65" i="4"/>
  <c r="AC104" i="4"/>
  <c r="AD102" i="4"/>
  <c r="AA97" i="4"/>
  <c r="AE97" i="4" s="1"/>
  <c r="AA96" i="4"/>
  <c r="AA95" i="4"/>
  <c r="AE95" i="4" s="1"/>
  <c r="AC86" i="4"/>
  <c r="S82" i="4"/>
  <c r="AA82" i="4"/>
  <c r="AA79" i="4"/>
  <c r="AE79" i="4" s="1"/>
  <c r="W78" i="4"/>
  <c r="AC78" i="4" s="1"/>
  <c r="Y73" i="4"/>
  <c r="Y68" i="4"/>
  <c r="AC66" i="4"/>
  <c r="W63" i="4"/>
  <c r="AC63" i="4" s="1"/>
  <c r="AD38" i="4"/>
  <c r="AA84" i="4"/>
  <c r="W80" i="4"/>
  <c r="AC80" i="4" s="1"/>
  <c r="AA76" i="4"/>
  <c r="W72" i="4"/>
  <c r="AC72" i="4" s="1"/>
  <c r="W70" i="4"/>
  <c r="AC70" i="4" s="1"/>
  <c r="S38" i="4"/>
  <c r="AC36" i="4"/>
  <c r="Q18" i="4"/>
  <c r="Q14" i="4"/>
  <c r="S63" i="4"/>
  <c r="AA61" i="4"/>
  <c r="AC52" i="4"/>
  <c r="S51" i="4"/>
  <c r="AA51" i="4"/>
  <c r="S49" i="4"/>
  <c r="AA49" i="4"/>
  <c r="S30" i="4"/>
  <c r="AC29" i="4"/>
  <c r="AC28" i="4"/>
  <c r="AC12" i="4"/>
  <c r="AC11" i="4"/>
  <c r="AA66" i="4"/>
  <c r="AA65" i="4"/>
  <c r="AA64" i="4"/>
  <c r="S53" i="4"/>
  <c r="AA53" i="4"/>
  <c r="Y34" i="4"/>
  <c r="S22" i="4"/>
  <c r="AC20" i="4"/>
  <c r="S14" i="4"/>
  <c r="S67" i="4"/>
  <c r="AA67" i="4"/>
  <c r="AC51" i="4"/>
  <c r="W47" i="4"/>
  <c r="AC47" i="4" s="1"/>
  <c r="AD42" i="4"/>
  <c r="AE42" i="4"/>
  <c r="S41" i="4"/>
  <c r="AA41" i="4"/>
  <c r="AC60" i="4"/>
  <c r="S59" i="4"/>
  <c r="AA59" i="4"/>
  <c r="S57" i="4"/>
  <c r="AA57" i="4"/>
  <c r="W49" i="4"/>
  <c r="AC49" i="4" s="1"/>
  <c r="AC45" i="4"/>
  <c r="AD34" i="4"/>
  <c r="AE34" i="4"/>
  <c r="S33" i="4"/>
  <c r="AA33" i="4"/>
  <c r="Y18" i="4"/>
  <c r="S43" i="4"/>
  <c r="AA43" i="4"/>
  <c r="AE43" i="4" s="1"/>
  <c r="AD26" i="4"/>
  <c r="S25" i="4"/>
  <c r="AA25" i="4"/>
  <c r="S17" i="4"/>
  <c r="AA17" i="4"/>
  <c r="AA54" i="4"/>
  <c r="AA46" i="4"/>
  <c r="AA38" i="4"/>
  <c r="AE38" i="4" s="1"/>
  <c r="AA30" i="4"/>
  <c r="AE30" i="4" s="1"/>
  <c r="AA22" i="4"/>
  <c r="AA14" i="4"/>
  <c r="AA45" i="4"/>
  <c r="W41" i="4"/>
  <c r="AC41" i="4" s="1"/>
  <c r="AA37" i="4"/>
  <c r="W33" i="4"/>
  <c r="AC33" i="4" s="1"/>
  <c r="AA29" i="4"/>
  <c r="W25" i="4"/>
  <c r="AC25" i="4" s="1"/>
  <c r="AA21" i="4"/>
  <c r="W17" i="4"/>
  <c r="AC17" i="4" s="1"/>
  <c r="AA13" i="4"/>
  <c r="AE40" i="4"/>
  <c r="AE32" i="4"/>
  <c r="AE24" i="4"/>
  <c r="W39" i="4"/>
  <c r="AC39" i="4" s="1"/>
  <c r="AA35" i="4"/>
  <c r="AE35" i="4" s="1"/>
  <c r="W31" i="4"/>
  <c r="AC31" i="4" s="1"/>
  <c r="AA27" i="4"/>
  <c r="AE27" i="4" s="1"/>
  <c r="W23" i="4"/>
  <c r="AC23" i="4" s="1"/>
  <c r="AA19" i="4"/>
  <c r="W15" i="4"/>
  <c r="AC15" i="4" s="1"/>
  <c r="AA11" i="4"/>
  <c r="X9" i="4"/>
  <c r="T9" i="4"/>
  <c r="U9" i="4"/>
  <c r="AE87" i="4" l="1"/>
  <c r="AF87" i="4" s="1"/>
  <c r="AE107" i="4"/>
  <c r="AF107" i="4" s="1"/>
  <c r="AE54" i="4"/>
  <c r="AF54" i="4" s="1"/>
  <c r="AE108" i="4"/>
  <c r="AF108" i="4" s="1"/>
  <c r="AE77" i="4"/>
  <c r="AF77" i="4" s="1"/>
  <c r="AE64" i="4"/>
  <c r="AF64" i="4" s="1"/>
  <c r="AE68" i="4"/>
  <c r="AH68" i="4" s="1"/>
  <c r="AE76" i="4"/>
  <c r="AF76" i="4" s="1"/>
  <c r="AE59" i="4"/>
  <c r="AI59" i="4" s="1"/>
  <c r="AE103" i="4"/>
  <c r="AH103" i="4" s="1"/>
  <c r="AE46" i="4"/>
  <c r="AF46" i="4" s="1"/>
  <c r="AE81" i="4"/>
  <c r="AI81" i="4" s="1"/>
  <c r="AE56" i="4"/>
  <c r="AF56" i="4" s="1"/>
  <c r="AE61" i="4"/>
  <c r="AH61" i="4" s="1"/>
  <c r="AE89" i="4"/>
  <c r="AI89" i="4" s="1"/>
  <c r="AE16" i="4"/>
  <c r="AF16" i="4" s="1"/>
  <c r="AE71" i="4"/>
  <c r="AI71" i="4" s="1"/>
  <c r="AE90" i="4"/>
  <c r="AH90" i="4" s="1"/>
  <c r="AE48" i="4"/>
  <c r="AF48" i="4" s="1"/>
  <c r="AE19" i="4"/>
  <c r="AF19" i="4" s="1"/>
  <c r="AE22" i="4"/>
  <c r="AH22" i="4" s="1"/>
  <c r="AD18" i="4"/>
  <c r="AI18" i="4" s="1"/>
  <c r="AE10" i="4"/>
  <c r="AH10" i="4" s="1"/>
  <c r="AE93" i="4"/>
  <c r="AF93" i="4" s="1"/>
  <c r="AE37" i="4"/>
  <c r="AF37" i="4" s="1"/>
  <c r="AD62" i="4"/>
  <c r="AI62" i="4" s="1"/>
  <c r="AE88" i="4"/>
  <c r="AF88" i="4" s="1"/>
  <c r="AD22" i="4"/>
  <c r="AE98" i="4"/>
  <c r="AH98" i="4" s="1"/>
  <c r="AC13" i="4"/>
  <c r="AE13" i="4" s="1"/>
  <c r="AE14" i="4"/>
  <c r="AH14" i="4" s="1"/>
  <c r="Y9" i="4"/>
  <c r="AE53" i="4"/>
  <c r="AF53" i="4" s="1"/>
  <c r="AF97" i="4"/>
  <c r="AI97" i="4"/>
  <c r="AH97" i="4"/>
  <c r="AE47" i="4"/>
  <c r="AD47" i="4"/>
  <c r="AE75" i="4"/>
  <c r="AD75" i="4"/>
  <c r="AF30" i="4"/>
  <c r="AH30" i="4"/>
  <c r="AI30" i="4"/>
  <c r="AD15" i="4"/>
  <c r="AE15" i="4"/>
  <c r="AH43" i="4"/>
  <c r="AF43" i="4"/>
  <c r="AI43" i="4"/>
  <c r="AD31" i="4"/>
  <c r="AE31" i="4"/>
  <c r="AF38" i="4"/>
  <c r="AH38" i="4"/>
  <c r="AI38" i="4"/>
  <c r="AD91" i="4"/>
  <c r="AE91" i="4"/>
  <c r="AD33" i="4"/>
  <c r="AE33" i="4"/>
  <c r="AE92" i="4"/>
  <c r="AD92" i="4"/>
  <c r="AE49" i="4"/>
  <c r="AD49" i="4"/>
  <c r="AD23" i="4"/>
  <c r="AE23" i="4"/>
  <c r="AD41" i="4"/>
  <c r="AE41" i="4"/>
  <c r="AD80" i="4"/>
  <c r="AE80" i="4"/>
  <c r="AH95" i="4"/>
  <c r="AF95" i="4"/>
  <c r="AI95" i="4"/>
  <c r="AE57" i="4"/>
  <c r="AD57" i="4"/>
  <c r="AD70" i="4"/>
  <c r="AE70" i="4"/>
  <c r="AD83" i="4"/>
  <c r="AE83" i="4"/>
  <c r="AD99" i="4"/>
  <c r="AE99" i="4"/>
  <c r="AE44" i="4"/>
  <c r="AD44" i="4"/>
  <c r="AH62" i="4"/>
  <c r="AD17" i="4"/>
  <c r="AE17" i="4"/>
  <c r="AD66" i="4"/>
  <c r="AE66" i="4"/>
  <c r="AE86" i="4"/>
  <c r="AD86" i="4"/>
  <c r="AD69" i="4"/>
  <c r="AE69" i="4"/>
  <c r="Q15" i="4"/>
  <c r="AD100" i="4"/>
  <c r="AE100" i="4"/>
  <c r="AE104" i="4"/>
  <c r="AD104" i="4"/>
  <c r="AF79" i="4"/>
  <c r="AH79" i="4"/>
  <c r="AI79" i="4"/>
  <c r="AI34" i="4"/>
  <c r="AH34" i="4"/>
  <c r="AF34" i="4"/>
  <c r="AF102" i="4"/>
  <c r="AH102" i="4"/>
  <c r="AI102" i="4"/>
  <c r="AF40" i="4"/>
  <c r="AH40" i="4"/>
  <c r="AI40" i="4"/>
  <c r="AD12" i="4"/>
  <c r="AE12" i="4"/>
  <c r="AD25" i="4"/>
  <c r="AE25" i="4"/>
  <c r="AD96" i="4"/>
  <c r="AE96" i="4"/>
  <c r="AE21" i="4"/>
  <c r="AD21" i="4"/>
  <c r="AF105" i="4"/>
  <c r="AH105" i="4"/>
  <c r="AI105" i="4"/>
  <c r="AF32" i="4"/>
  <c r="AH32" i="4"/>
  <c r="AI32" i="4"/>
  <c r="AD51" i="4"/>
  <c r="AE51" i="4"/>
  <c r="AD52" i="4"/>
  <c r="AE52" i="4"/>
  <c r="AD36" i="4"/>
  <c r="AE36" i="4"/>
  <c r="AD72" i="4"/>
  <c r="AE72" i="4"/>
  <c r="AI42" i="4"/>
  <c r="AF42" i="4"/>
  <c r="AH42" i="4"/>
  <c r="AE63" i="4"/>
  <c r="AD63" i="4"/>
  <c r="AE106" i="4"/>
  <c r="AD106" i="4"/>
  <c r="AE60" i="4"/>
  <c r="AD60" i="4"/>
  <c r="AD28" i="4"/>
  <c r="AE28" i="4"/>
  <c r="AD74" i="4"/>
  <c r="AE74" i="4"/>
  <c r="AE94" i="4"/>
  <c r="AD94" i="4"/>
  <c r="AI73" i="4"/>
  <c r="AH73" i="4"/>
  <c r="AF73" i="4"/>
  <c r="AD82" i="4"/>
  <c r="AE82" i="4"/>
  <c r="AI26" i="4"/>
  <c r="AF26" i="4"/>
  <c r="AH26" i="4"/>
  <c r="AE45" i="4"/>
  <c r="AD45" i="4"/>
  <c r="AH27" i="4"/>
  <c r="AI27" i="4"/>
  <c r="AF27" i="4"/>
  <c r="AE29" i="4"/>
  <c r="AD29" i="4"/>
  <c r="AE78" i="4"/>
  <c r="AD78" i="4"/>
  <c r="AH18" i="4"/>
  <c r="AD84" i="4"/>
  <c r="AE84" i="4"/>
  <c r="AE55" i="4"/>
  <c r="AD55" i="4"/>
  <c r="AI50" i="4"/>
  <c r="AF50" i="4"/>
  <c r="AH50" i="4"/>
  <c r="AD20" i="4"/>
  <c r="AE20" i="4"/>
  <c r="AF101" i="4"/>
  <c r="AH101" i="4"/>
  <c r="AI101" i="4"/>
  <c r="AF24" i="4"/>
  <c r="AH24" i="4"/>
  <c r="AI24" i="4"/>
  <c r="AD11" i="4"/>
  <c r="AE11" i="4"/>
  <c r="AD65" i="4"/>
  <c r="AE65" i="4"/>
  <c r="AD39" i="4"/>
  <c r="AE39" i="4"/>
  <c r="AH35" i="4"/>
  <c r="AI35" i="4"/>
  <c r="AF35" i="4"/>
  <c r="AD67" i="4"/>
  <c r="AE67" i="4"/>
  <c r="AF85" i="4"/>
  <c r="AH85" i="4"/>
  <c r="AI85" i="4"/>
  <c r="AI58" i="4"/>
  <c r="AF58" i="4"/>
  <c r="AH58" i="4"/>
  <c r="N32" i="5"/>
  <c r="O32" i="5"/>
  <c r="AH77" i="4" l="1"/>
  <c r="AI77" i="4"/>
  <c r="AI107" i="4"/>
  <c r="AI64" i="4"/>
  <c r="AH64" i="4"/>
  <c r="AI56" i="4"/>
  <c r="AH107" i="4"/>
  <c r="AH56" i="4"/>
  <c r="AF103" i="4"/>
  <c r="AI108" i="4"/>
  <c r="AI103" i="4"/>
  <c r="AF81" i="4"/>
  <c r="AH108" i="4"/>
  <c r="AH46" i="4"/>
  <c r="AI46" i="4"/>
  <c r="AI68" i="4"/>
  <c r="AF90" i="4"/>
  <c r="AI87" i="4"/>
  <c r="AH54" i="4"/>
  <c r="AH87" i="4"/>
  <c r="AI54" i="4"/>
  <c r="AF59" i="4"/>
  <c r="AH59" i="4"/>
  <c r="AH89" i="4"/>
  <c r="AF61" i="4"/>
  <c r="AI76" i="4"/>
  <c r="AF89" i="4"/>
  <c r="AF68" i="4"/>
  <c r="AH76" i="4"/>
  <c r="AH81" i="4"/>
  <c r="AI61" i="4"/>
  <c r="AH16" i="4"/>
  <c r="AI16" i="4"/>
  <c r="AH71" i="4"/>
  <c r="AF71" i="4"/>
  <c r="AI48" i="4"/>
  <c r="AH48" i="4"/>
  <c r="AI90" i="4"/>
  <c r="AI19" i="4"/>
  <c r="AH19" i="4"/>
  <c r="AF22" i="4"/>
  <c r="AI22" i="4"/>
  <c r="AI88" i="4"/>
  <c r="AF62" i="4"/>
  <c r="AF18" i="4"/>
  <c r="AI93" i="4"/>
  <c r="AH93" i="4"/>
  <c r="AI10" i="4"/>
  <c r="AH37" i="4"/>
  <c r="AH88" i="4"/>
  <c r="AI37" i="4"/>
  <c r="AF98" i="4"/>
  <c r="AF14" i="4"/>
  <c r="AF10" i="4"/>
  <c r="AI98" i="4"/>
  <c r="AD13" i="4"/>
  <c r="AF13" i="4" s="1"/>
  <c r="AI14" i="4"/>
  <c r="AH53" i="4"/>
  <c r="AI53" i="4"/>
  <c r="AF44" i="4"/>
  <c r="AI44" i="4"/>
  <c r="AH44" i="4"/>
  <c r="AF41" i="4"/>
  <c r="AH41" i="4"/>
  <c r="AI41" i="4"/>
  <c r="AI65" i="4"/>
  <c r="AF65" i="4"/>
  <c r="AH65" i="4"/>
  <c r="AI72" i="4"/>
  <c r="AF72" i="4"/>
  <c r="AH72" i="4"/>
  <c r="AH69" i="4"/>
  <c r="AF69" i="4"/>
  <c r="AI69" i="4"/>
  <c r="AF75" i="4"/>
  <c r="AI75" i="4"/>
  <c r="AH75" i="4"/>
  <c r="AH11" i="4"/>
  <c r="AI11" i="4"/>
  <c r="AF11" i="4"/>
  <c r="AF20" i="4"/>
  <c r="AH20" i="4"/>
  <c r="AI20" i="4"/>
  <c r="AF78" i="4"/>
  <c r="AH78" i="4"/>
  <c r="AI78" i="4"/>
  <c r="AI60" i="4"/>
  <c r="AF60" i="4"/>
  <c r="AH60" i="4"/>
  <c r="AF36" i="4"/>
  <c r="AH36" i="4"/>
  <c r="AI36" i="4"/>
  <c r="AF21" i="4"/>
  <c r="AH21" i="4"/>
  <c r="AI21" i="4"/>
  <c r="AF25" i="4"/>
  <c r="AH25" i="4"/>
  <c r="AI25" i="4"/>
  <c r="AF33" i="4"/>
  <c r="AH33" i="4"/>
  <c r="AI33" i="4"/>
  <c r="AH13" i="4"/>
  <c r="AF17" i="4"/>
  <c r="AH17" i="4"/>
  <c r="AI17" i="4"/>
  <c r="AF57" i="4"/>
  <c r="AH57" i="4"/>
  <c r="AI57" i="4"/>
  <c r="AF23" i="4"/>
  <c r="AH23" i="4"/>
  <c r="AI23" i="4"/>
  <c r="AH92" i="4"/>
  <c r="AI92" i="4"/>
  <c r="AF92" i="4"/>
  <c r="AF31" i="4"/>
  <c r="AH31" i="4"/>
  <c r="AI31" i="4"/>
  <c r="AH55" i="4"/>
  <c r="AI55" i="4"/>
  <c r="AF55" i="4"/>
  <c r="AH82" i="4"/>
  <c r="AF82" i="4"/>
  <c r="AI82" i="4"/>
  <c r="AH96" i="4"/>
  <c r="AF96" i="4"/>
  <c r="AI96" i="4"/>
  <c r="AF86" i="4"/>
  <c r="AH86" i="4"/>
  <c r="AI86" i="4"/>
  <c r="AI99" i="4"/>
  <c r="AH99" i="4"/>
  <c r="AF99" i="4"/>
  <c r="AF70" i="4"/>
  <c r="AH70" i="4"/>
  <c r="AI70" i="4"/>
  <c r="AH84" i="4"/>
  <c r="AI84" i="4"/>
  <c r="AF84" i="4"/>
  <c r="AH45" i="4"/>
  <c r="AI45" i="4"/>
  <c r="AF45" i="4"/>
  <c r="AH94" i="4"/>
  <c r="AF94" i="4"/>
  <c r="AI94" i="4"/>
  <c r="AF104" i="4"/>
  <c r="AH104" i="4"/>
  <c r="AI104" i="4"/>
  <c r="AI91" i="4"/>
  <c r="AH91" i="4"/>
  <c r="AF91" i="4"/>
  <c r="AH74" i="4"/>
  <c r="AF74" i="4"/>
  <c r="AI74" i="4"/>
  <c r="AH100" i="4"/>
  <c r="AF100" i="4"/>
  <c r="AI100" i="4"/>
  <c r="AH80" i="4"/>
  <c r="AI80" i="4"/>
  <c r="AF80" i="4"/>
  <c r="AH47" i="4"/>
  <c r="AI47" i="4"/>
  <c r="AF47" i="4"/>
  <c r="AF28" i="4"/>
  <c r="AH28" i="4"/>
  <c r="AI28" i="4"/>
  <c r="AF29" i="4"/>
  <c r="AH29" i="4"/>
  <c r="AI29" i="4"/>
  <c r="AF106" i="4"/>
  <c r="AH106" i="4"/>
  <c r="AI106" i="4"/>
  <c r="AF52" i="4"/>
  <c r="AI52" i="4"/>
  <c r="AH52" i="4"/>
  <c r="AF12" i="4"/>
  <c r="AH12" i="4"/>
  <c r="AI12" i="4"/>
  <c r="AH66" i="4"/>
  <c r="AI66" i="4"/>
  <c r="AF66" i="4"/>
  <c r="AF49" i="4"/>
  <c r="AH49" i="4"/>
  <c r="AI49" i="4"/>
  <c r="AF15" i="4"/>
  <c r="AH15" i="4"/>
  <c r="AI15" i="4"/>
  <c r="AI67" i="4"/>
  <c r="AF67" i="4"/>
  <c r="AH67" i="4"/>
  <c r="AF39" i="4"/>
  <c r="AH39" i="4"/>
  <c r="AI39" i="4"/>
  <c r="AI63" i="4"/>
  <c r="AF63" i="4"/>
  <c r="AH63" i="4"/>
  <c r="AH51" i="4"/>
  <c r="AF51" i="4"/>
  <c r="AI51" i="4"/>
  <c r="AI83" i="4"/>
  <c r="AF83" i="4"/>
  <c r="AH83" i="4"/>
  <c r="AB9" i="4"/>
  <c r="AI13" i="4" l="1"/>
  <c r="P14" i="12"/>
  <c r="F14" i="12" s="1"/>
  <c r="Q14" i="12"/>
  <c r="F17" i="12" s="1"/>
  <c r="P29" i="12" l="1"/>
  <c r="Q29" i="12"/>
  <c r="R26" i="12"/>
  <c r="S26" i="12"/>
  <c r="T26" i="12"/>
  <c r="U26" i="12"/>
  <c r="V26" i="12"/>
  <c r="W26" i="12"/>
  <c r="P30" i="12"/>
  <c r="Q30" i="12"/>
  <c r="R27" i="12"/>
  <c r="S27" i="12"/>
  <c r="T27" i="12"/>
  <c r="U27" i="12"/>
  <c r="V27" i="12"/>
  <c r="W27" i="12"/>
  <c r="P31" i="12"/>
  <c r="Q31" i="12"/>
  <c r="R28" i="12"/>
  <c r="S28" i="12"/>
  <c r="T28" i="12"/>
  <c r="U28" i="12"/>
  <c r="V28" i="12"/>
  <c r="W28" i="12"/>
  <c r="P32" i="12"/>
  <c r="Q32" i="12"/>
  <c r="R29" i="12"/>
  <c r="S29" i="12"/>
  <c r="T29" i="12"/>
  <c r="U29" i="12"/>
  <c r="V29" i="12"/>
  <c r="W29" i="12"/>
  <c r="P33" i="12"/>
  <c r="Q33" i="12"/>
  <c r="R30" i="12"/>
  <c r="S30" i="12"/>
  <c r="T30" i="12"/>
  <c r="U30" i="12"/>
  <c r="V30" i="12"/>
  <c r="W30" i="12"/>
  <c r="P34" i="12"/>
  <c r="Q34" i="12"/>
  <c r="R31" i="12"/>
  <c r="S31" i="12"/>
  <c r="T31" i="12"/>
  <c r="U31" i="12"/>
  <c r="V31" i="12"/>
  <c r="W31" i="12"/>
  <c r="P35" i="12"/>
  <c r="Q35" i="12"/>
  <c r="R32" i="12"/>
  <c r="S32" i="12"/>
  <c r="T32" i="12"/>
  <c r="U32" i="12"/>
  <c r="V32" i="12"/>
  <c r="W32" i="12"/>
  <c r="P36" i="12"/>
  <c r="Q36" i="12"/>
  <c r="R33" i="12"/>
  <c r="S33" i="12"/>
  <c r="T33" i="12"/>
  <c r="U33" i="12"/>
  <c r="V33" i="12"/>
  <c r="W33" i="12"/>
  <c r="P37" i="12"/>
  <c r="Q37" i="12"/>
  <c r="R34" i="12"/>
  <c r="S34" i="12"/>
  <c r="T34" i="12"/>
  <c r="U34" i="12"/>
  <c r="V34" i="12"/>
  <c r="W34" i="12"/>
  <c r="P38" i="12"/>
  <c r="Q38" i="12"/>
  <c r="R35" i="12"/>
  <c r="S35" i="12"/>
  <c r="T35" i="12"/>
  <c r="U35" i="12"/>
  <c r="V35" i="12"/>
  <c r="W35" i="12"/>
  <c r="P39" i="12"/>
  <c r="Q39" i="12"/>
  <c r="R36" i="12"/>
  <c r="S36" i="12"/>
  <c r="T36" i="12"/>
  <c r="U36" i="12"/>
  <c r="V36" i="12"/>
  <c r="W36" i="12"/>
  <c r="P40" i="12"/>
  <c r="Q40" i="12"/>
  <c r="R37" i="12"/>
  <c r="S37" i="12"/>
  <c r="T37" i="12"/>
  <c r="U37" i="12"/>
  <c r="V37" i="12"/>
  <c r="W37" i="12"/>
  <c r="P41" i="12"/>
  <c r="Q41" i="12"/>
  <c r="R38" i="12"/>
  <c r="S38" i="12"/>
  <c r="T38" i="12"/>
  <c r="U38" i="12"/>
  <c r="V38" i="12"/>
  <c r="W38" i="12"/>
  <c r="P42" i="12"/>
  <c r="Q42" i="12"/>
  <c r="R39" i="12"/>
  <c r="S39" i="12"/>
  <c r="T39" i="12"/>
  <c r="U39" i="12"/>
  <c r="V39" i="12"/>
  <c r="W39" i="12"/>
  <c r="P43" i="12"/>
  <c r="Q43" i="12"/>
  <c r="R40" i="12"/>
  <c r="S40" i="12"/>
  <c r="T40" i="12"/>
  <c r="U40" i="12"/>
  <c r="V40" i="12"/>
  <c r="W40" i="12"/>
  <c r="P44" i="12"/>
  <c r="Q44" i="12"/>
  <c r="R41" i="12"/>
  <c r="S41" i="12"/>
  <c r="T41" i="12"/>
  <c r="U41" i="12"/>
  <c r="V41" i="12"/>
  <c r="W41" i="12"/>
  <c r="P45" i="12"/>
  <c r="Q45" i="12"/>
  <c r="R42" i="12"/>
  <c r="S42" i="12"/>
  <c r="T42" i="12"/>
  <c r="U42" i="12"/>
  <c r="V42" i="12"/>
  <c r="W42" i="12"/>
  <c r="P46" i="12"/>
  <c r="Q46" i="12"/>
  <c r="R43" i="12"/>
  <c r="S43" i="12"/>
  <c r="T43" i="12"/>
  <c r="U43" i="12"/>
  <c r="V43" i="12"/>
  <c r="W43" i="12"/>
  <c r="P47" i="12"/>
  <c r="Q47" i="12"/>
  <c r="R44" i="12"/>
  <c r="S44" i="12"/>
  <c r="T44" i="12"/>
  <c r="U44" i="12"/>
  <c r="V44" i="12"/>
  <c r="W44" i="12"/>
  <c r="P48" i="12"/>
  <c r="Q48" i="12"/>
  <c r="R45" i="12"/>
  <c r="S45" i="12"/>
  <c r="T45" i="12"/>
  <c r="U45" i="12"/>
  <c r="V45" i="12"/>
  <c r="W45" i="12"/>
  <c r="P49" i="12"/>
  <c r="Q49" i="12"/>
  <c r="R46" i="12"/>
  <c r="S46" i="12"/>
  <c r="T46" i="12"/>
  <c r="U46" i="12"/>
  <c r="V46" i="12"/>
  <c r="W46" i="12"/>
  <c r="P50" i="12"/>
  <c r="Q50" i="12"/>
  <c r="R47" i="12"/>
  <c r="S47" i="12"/>
  <c r="T47" i="12"/>
  <c r="U47" i="12"/>
  <c r="V47" i="12"/>
  <c r="W47" i="12"/>
  <c r="P51" i="12"/>
  <c r="Q51" i="12"/>
  <c r="R48" i="12"/>
  <c r="S48" i="12"/>
  <c r="T48" i="12"/>
  <c r="U48" i="12"/>
  <c r="V48" i="12"/>
  <c r="W48" i="12"/>
  <c r="P52" i="12"/>
  <c r="Q52" i="12"/>
  <c r="R49" i="12"/>
  <c r="S49" i="12"/>
  <c r="T49" i="12"/>
  <c r="U49" i="12"/>
  <c r="V49" i="12"/>
  <c r="W49" i="12"/>
  <c r="P53" i="12"/>
  <c r="Q53" i="12"/>
  <c r="R50" i="12"/>
  <c r="S50" i="12"/>
  <c r="T50" i="12"/>
  <c r="U50" i="12"/>
  <c r="V50" i="12"/>
  <c r="W50" i="12"/>
  <c r="P54" i="12"/>
  <c r="Q54" i="12"/>
  <c r="R51" i="12"/>
  <c r="S51" i="12"/>
  <c r="T51" i="12"/>
  <c r="U51" i="12"/>
  <c r="V51" i="12"/>
  <c r="W51" i="12"/>
  <c r="P55" i="12"/>
  <c r="Q55" i="12"/>
  <c r="R52" i="12"/>
  <c r="S52" i="12"/>
  <c r="T52" i="12"/>
  <c r="U52" i="12"/>
  <c r="V52" i="12"/>
  <c r="W52" i="12"/>
  <c r="P56" i="12"/>
  <c r="N56" i="12" s="1"/>
  <c r="Q56" i="12"/>
  <c r="R53" i="12"/>
  <c r="S53" i="12"/>
  <c r="T53" i="12"/>
  <c r="U53" i="12"/>
  <c r="V53" i="12"/>
  <c r="W53" i="12"/>
  <c r="P57" i="12"/>
  <c r="N57" i="12" s="1"/>
  <c r="Q57" i="12"/>
  <c r="R54" i="12"/>
  <c r="S54" i="12"/>
  <c r="T54" i="12"/>
  <c r="U54" i="12"/>
  <c r="V54" i="12"/>
  <c r="W54" i="12"/>
  <c r="P58" i="12"/>
  <c r="N58" i="12" s="1"/>
  <c r="Q58" i="12"/>
  <c r="R55" i="12"/>
  <c r="S55" i="12"/>
  <c r="T55" i="12"/>
  <c r="U55" i="12"/>
  <c r="V55" i="12"/>
  <c r="W55" i="12"/>
  <c r="P59" i="12"/>
  <c r="N59" i="12" s="1"/>
  <c r="Q59" i="12"/>
  <c r="R56" i="12"/>
  <c r="S56" i="12"/>
  <c r="T56" i="12"/>
  <c r="U56" i="12"/>
  <c r="V56" i="12"/>
  <c r="W56" i="12"/>
  <c r="P60" i="12"/>
  <c r="N60" i="12" s="1"/>
  <c r="Q60" i="12"/>
  <c r="R57" i="12"/>
  <c r="S57" i="12"/>
  <c r="T57" i="12"/>
  <c r="U57" i="12"/>
  <c r="V57" i="12"/>
  <c r="W57" i="12"/>
  <c r="P61" i="12"/>
  <c r="N61" i="12" s="1"/>
  <c r="Q61" i="12"/>
  <c r="R58" i="12"/>
  <c r="S58" i="12"/>
  <c r="T58" i="12"/>
  <c r="U58" i="12"/>
  <c r="V58" i="12"/>
  <c r="W58" i="12"/>
  <c r="P62" i="12"/>
  <c r="N62" i="12" s="1"/>
  <c r="Q62" i="12"/>
  <c r="R59" i="12"/>
  <c r="S59" i="12"/>
  <c r="T59" i="12"/>
  <c r="U59" i="12"/>
  <c r="V59" i="12"/>
  <c r="W59" i="12"/>
  <c r="P63" i="12"/>
  <c r="N63" i="12" s="1"/>
  <c r="Q63" i="12"/>
  <c r="R60" i="12"/>
  <c r="S60" i="12"/>
  <c r="T60" i="12"/>
  <c r="U60" i="12"/>
  <c r="V60" i="12"/>
  <c r="W60" i="12"/>
  <c r="P64" i="12"/>
  <c r="N64" i="12" s="1"/>
  <c r="Q64" i="12"/>
  <c r="R61" i="12"/>
  <c r="S61" i="12"/>
  <c r="T61" i="12"/>
  <c r="U61" i="12"/>
  <c r="V61" i="12"/>
  <c r="W61" i="12"/>
  <c r="P65" i="12"/>
  <c r="N65" i="12" s="1"/>
  <c r="Q65" i="12"/>
  <c r="R62" i="12"/>
  <c r="S62" i="12"/>
  <c r="T62" i="12"/>
  <c r="U62" i="12"/>
  <c r="V62" i="12"/>
  <c r="W62" i="12"/>
  <c r="P66" i="12"/>
  <c r="N66" i="12" s="1"/>
  <c r="Q66" i="12"/>
  <c r="R63" i="12"/>
  <c r="S63" i="12"/>
  <c r="T63" i="12"/>
  <c r="U63" i="12"/>
  <c r="V63" i="12"/>
  <c r="W63" i="12"/>
  <c r="P67" i="12"/>
  <c r="N67" i="12" s="1"/>
  <c r="Q67" i="12"/>
  <c r="R64" i="12"/>
  <c r="S64" i="12"/>
  <c r="T64" i="12"/>
  <c r="U64" i="12"/>
  <c r="V64" i="12"/>
  <c r="W64" i="12"/>
  <c r="P68" i="12"/>
  <c r="N68" i="12" s="1"/>
  <c r="Q68" i="12"/>
  <c r="R65" i="12"/>
  <c r="S65" i="12"/>
  <c r="T65" i="12"/>
  <c r="U65" i="12"/>
  <c r="V65" i="12"/>
  <c r="W65" i="12"/>
  <c r="P69" i="12"/>
  <c r="N69" i="12" s="1"/>
  <c r="Q69" i="12"/>
  <c r="R66" i="12"/>
  <c r="S66" i="12"/>
  <c r="T66" i="12"/>
  <c r="U66" i="12"/>
  <c r="V66" i="12"/>
  <c r="W66" i="12"/>
  <c r="P70" i="12"/>
  <c r="N70" i="12" s="1"/>
  <c r="Q70" i="12"/>
  <c r="R67" i="12"/>
  <c r="S67" i="12"/>
  <c r="T67" i="12"/>
  <c r="U67" i="12"/>
  <c r="V67" i="12"/>
  <c r="W67" i="12"/>
  <c r="P71" i="12"/>
  <c r="N71" i="12" s="1"/>
  <c r="Q71" i="12"/>
  <c r="R68" i="12"/>
  <c r="S68" i="12"/>
  <c r="T68" i="12"/>
  <c r="U68" i="12"/>
  <c r="V68" i="12"/>
  <c r="W68" i="12"/>
  <c r="P72" i="12"/>
  <c r="N72" i="12" s="1"/>
  <c r="Q72" i="12"/>
  <c r="R69" i="12"/>
  <c r="S69" i="12"/>
  <c r="T69" i="12"/>
  <c r="U69" i="12"/>
  <c r="V69" i="12"/>
  <c r="W69" i="12"/>
  <c r="P73" i="12"/>
  <c r="N73" i="12" s="1"/>
  <c r="Q73" i="12"/>
  <c r="R70" i="12"/>
  <c r="S70" i="12"/>
  <c r="T70" i="12"/>
  <c r="U70" i="12"/>
  <c r="V70" i="12"/>
  <c r="W70" i="12"/>
  <c r="P74" i="12"/>
  <c r="N74" i="12" s="1"/>
  <c r="Q74" i="12"/>
  <c r="R71" i="12"/>
  <c r="S71" i="12"/>
  <c r="T71" i="12"/>
  <c r="U71" i="12"/>
  <c r="V71" i="12"/>
  <c r="W71" i="12"/>
  <c r="P75" i="12"/>
  <c r="N75" i="12" s="1"/>
  <c r="Q75" i="12"/>
  <c r="R72" i="12"/>
  <c r="S72" i="12"/>
  <c r="T72" i="12"/>
  <c r="U72" i="12"/>
  <c r="V72" i="12"/>
  <c r="W72" i="12"/>
  <c r="P76" i="12"/>
  <c r="N76" i="12" s="1"/>
  <c r="Q76" i="12"/>
  <c r="R73" i="12"/>
  <c r="S73" i="12"/>
  <c r="T73" i="12"/>
  <c r="U73" i="12"/>
  <c r="V73" i="12"/>
  <c r="W73" i="12"/>
  <c r="P77" i="12"/>
  <c r="N77" i="12" s="1"/>
  <c r="Q77" i="12"/>
  <c r="R74" i="12"/>
  <c r="S74" i="12"/>
  <c r="T74" i="12"/>
  <c r="U74" i="12"/>
  <c r="V74" i="12"/>
  <c r="W74" i="12"/>
  <c r="P78" i="12"/>
  <c r="N78" i="12" s="1"/>
  <c r="Q78" i="12"/>
  <c r="R75" i="12"/>
  <c r="S75" i="12"/>
  <c r="T75" i="12"/>
  <c r="U75" i="12"/>
  <c r="V75" i="12"/>
  <c r="W75" i="12"/>
  <c r="N53" i="12" l="1"/>
  <c r="X74" i="12"/>
  <c r="Y74" i="12" s="1"/>
  <c r="X70" i="12"/>
  <c r="Y70" i="12" s="1"/>
  <c r="X66" i="12"/>
  <c r="Y66" i="12" s="1"/>
  <c r="X62" i="12"/>
  <c r="Y62" i="12" s="1"/>
  <c r="X58" i="12"/>
  <c r="Y58" i="12" s="1"/>
  <c r="X54" i="12"/>
  <c r="Y54" i="12" s="1"/>
  <c r="X50" i="12"/>
  <c r="Y50" i="12" s="1"/>
  <c r="X72" i="12"/>
  <c r="Y72" i="12" s="1"/>
  <c r="X68" i="12"/>
  <c r="Y68" i="12" s="1"/>
  <c r="X64" i="12"/>
  <c r="Y64" i="12" s="1"/>
  <c r="X60" i="12"/>
  <c r="Y60" i="12" s="1"/>
  <c r="X56" i="12"/>
  <c r="Y56" i="12" s="1"/>
  <c r="X52" i="12"/>
  <c r="Y52" i="12" s="1"/>
  <c r="X48" i="12"/>
  <c r="Y48" i="12" s="1"/>
  <c r="X44" i="12"/>
  <c r="Y44" i="12" s="1"/>
  <c r="X40" i="12"/>
  <c r="Y40" i="12" s="1"/>
  <c r="X36" i="12"/>
  <c r="Y36" i="12" s="1"/>
  <c r="X75" i="12"/>
  <c r="Y75" i="12" s="1"/>
  <c r="X71" i="12"/>
  <c r="Y71" i="12" s="1"/>
  <c r="X67" i="12"/>
  <c r="Y67" i="12" s="1"/>
  <c r="X63" i="12"/>
  <c r="Y63" i="12" s="1"/>
  <c r="X59" i="12"/>
  <c r="Y59" i="12" s="1"/>
  <c r="X55" i="12"/>
  <c r="Y55" i="12" s="1"/>
  <c r="X51" i="12"/>
  <c r="Y51" i="12" s="1"/>
  <c r="X47" i="12"/>
  <c r="Y47" i="12" s="1"/>
  <c r="X45" i="12"/>
  <c r="Y45" i="12" s="1"/>
  <c r="X43" i="12"/>
  <c r="Y43" i="12" s="1"/>
  <c r="X41" i="12"/>
  <c r="Y41" i="12" s="1"/>
  <c r="X39" i="12"/>
  <c r="Y39" i="12" s="1"/>
  <c r="X35" i="12"/>
  <c r="Y35" i="12" s="1"/>
  <c r="X32" i="12"/>
  <c r="Y32" i="12" s="1"/>
  <c r="X73" i="12"/>
  <c r="Y73" i="12" s="1"/>
  <c r="X69" i="12"/>
  <c r="Y69" i="12" s="1"/>
  <c r="X65" i="12"/>
  <c r="Y65" i="12" s="1"/>
  <c r="X61" i="12"/>
  <c r="Y61" i="12" s="1"/>
  <c r="X57" i="12"/>
  <c r="Y57" i="12" s="1"/>
  <c r="X53" i="12"/>
  <c r="Y53" i="12" s="1"/>
  <c r="X49" i="12"/>
  <c r="Y49" i="12" s="1"/>
  <c r="X37" i="12"/>
  <c r="Y37" i="12" s="1"/>
  <c r="X33" i="12"/>
  <c r="Y33" i="12" s="1"/>
  <c r="X46" i="12"/>
  <c r="Y46" i="12" s="1"/>
  <c r="X42" i="12"/>
  <c r="Y42" i="12" s="1"/>
  <c r="X38" i="12"/>
  <c r="Y38" i="12" s="1"/>
  <c r="X34" i="12"/>
  <c r="Y34" i="12" s="1"/>
  <c r="X26" i="12"/>
  <c r="Y26" i="12" s="1"/>
  <c r="X27" i="12"/>
  <c r="Y27" i="12" s="1"/>
  <c r="X28" i="12"/>
  <c r="Y28" i="12" s="1"/>
  <c r="X29" i="12"/>
  <c r="Y29" i="12" s="1"/>
  <c r="X31" i="12"/>
  <c r="Y31" i="12" s="1"/>
  <c r="X30" i="12"/>
  <c r="Y30" i="12" s="1"/>
  <c r="Z9" i="4"/>
  <c r="AA9" i="4" s="1"/>
  <c r="V9" i="4"/>
  <c r="W22" i="12"/>
  <c r="V22" i="12"/>
  <c r="U22" i="12"/>
  <c r="T22" i="12"/>
  <c r="S22" i="12"/>
  <c r="R22" i="12"/>
  <c r="Q28" i="12"/>
  <c r="P28" i="12"/>
  <c r="W9" i="4" l="1"/>
  <c r="N40" i="12"/>
  <c r="N41" i="12"/>
  <c r="N43" i="12"/>
  <c r="N47" i="12"/>
  <c r="N45" i="12"/>
  <c r="N48" i="12"/>
  <c r="N46" i="12"/>
  <c r="N38" i="12"/>
  <c r="N49" i="12"/>
  <c r="N42" i="12"/>
  <c r="N50" i="12"/>
  <c r="N51" i="12"/>
  <c r="N44" i="12"/>
  <c r="N52" i="12"/>
  <c r="N54" i="12"/>
  <c r="N39" i="12"/>
  <c r="N55" i="12"/>
  <c r="N37" i="12"/>
  <c r="N31" i="12"/>
  <c r="N35" i="12"/>
  <c r="N29" i="12"/>
  <c r="X22" i="12"/>
  <c r="Y22" i="12" s="1"/>
  <c r="N36" i="12"/>
  <c r="N30" i="12"/>
  <c r="N32" i="12"/>
  <c r="N33" i="12"/>
  <c r="N34" i="12"/>
  <c r="AC9" i="4" l="1"/>
  <c r="AD9" i="4" s="1"/>
  <c r="N28" i="12"/>
  <c r="Y76" i="12"/>
  <c r="Y77" i="12" s="1"/>
  <c r="S9" i="4"/>
  <c r="Q9" i="4" s="1"/>
  <c r="AE9" i="4" l="1"/>
  <c r="AH9" i="4" s="1"/>
  <c r="AH109" i="4" s="1"/>
  <c r="G10" i="5" s="1"/>
  <c r="G5" i="5"/>
  <c r="AE109" i="4" l="1"/>
  <c r="AE113" i="4" s="1"/>
  <c r="AI9" i="4"/>
  <c r="AI109" i="4" s="1"/>
  <c r="G9" i="5" s="1"/>
  <c r="G11" i="5" s="1"/>
  <c r="H11" i="5" s="1"/>
  <c r="AF9" i="4"/>
  <c r="AF109" i="4" s="1"/>
  <c r="G29" i="5"/>
  <c r="AF113" i="4" l="1"/>
  <c r="G13" i="5"/>
  <c r="G14" i="5" s="1"/>
  <c r="G16" i="5" s="1"/>
  <c r="AI113" i="4"/>
  <c r="G12" i="5"/>
  <c r="AK61" i="4" l="1"/>
  <c r="AL62" i="4" s="1"/>
  <c r="G15" i="5"/>
  <c r="H15" i="5" s="1"/>
  <c r="G30" i="5"/>
  <c r="G31" i="5" s="1"/>
  <c r="AL61" i="4" l="1"/>
  <c r="G24" i="5" s="1"/>
  <c r="L27" i="5" s="1"/>
  <c r="G25" i="5" l="1"/>
  <c r="L28" i="5" s="1"/>
  <c r="G21" i="5"/>
  <c r="L29" i="5" l="1"/>
  <c r="G27" i="5" s="1"/>
  <c r="G26" i="5" l="1"/>
  <c r="G34" i="5" s="1"/>
</calcChain>
</file>

<file path=xl/sharedStrings.xml><?xml version="1.0" encoding="utf-8"?>
<sst xmlns="http://schemas.openxmlformats.org/spreadsheetml/2006/main" count="427" uniqueCount="410">
  <si>
    <t>דירוג תוכניות</t>
  </si>
  <si>
    <t>דירוג רישוי</t>
  </si>
  <si>
    <t>שם הרשות:</t>
  </si>
  <si>
    <t>רשות מקומית</t>
  </si>
  <si>
    <t>אום אל-פחם</t>
  </si>
  <si>
    <t>אופקים</t>
  </si>
  <si>
    <t>אור יהודה</t>
  </si>
  <si>
    <t>אור עקיבא</t>
  </si>
  <si>
    <t>אילת</t>
  </si>
  <si>
    <t>אלעד</t>
  </si>
  <si>
    <t>אריאל</t>
  </si>
  <si>
    <t>אשדוד</t>
  </si>
  <si>
    <t>אשקלון</t>
  </si>
  <si>
    <t>באקה אל-גרביה</t>
  </si>
  <si>
    <t>באר שבע</t>
  </si>
  <si>
    <t>בית שאן</t>
  </si>
  <si>
    <t>בית שמש</t>
  </si>
  <si>
    <t>ביתר עילית</t>
  </si>
  <si>
    <t>בני ברק</t>
  </si>
  <si>
    <t>בת ים</t>
  </si>
  <si>
    <t>גבעת שמואל</t>
  </si>
  <si>
    <t>גבעתיים</t>
  </si>
  <si>
    <t>דימונה</t>
  </si>
  <si>
    <t>הוד השרון</t>
  </si>
  <si>
    <t>הרצלייה</t>
  </si>
  <si>
    <t>חדרה</t>
  </si>
  <si>
    <t>חולון</t>
  </si>
  <si>
    <t>חיפה</t>
  </si>
  <si>
    <t>טבריה</t>
  </si>
  <si>
    <t>טייבה</t>
  </si>
  <si>
    <t>טירה</t>
  </si>
  <si>
    <t>טירת כרמל</t>
  </si>
  <si>
    <t>טמרה</t>
  </si>
  <si>
    <t>יבנה</t>
  </si>
  <si>
    <t>יקנעם עילית</t>
  </si>
  <si>
    <t>ירושלים</t>
  </si>
  <si>
    <t>כפר יונה</t>
  </si>
  <si>
    <t>כפר סבא</t>
  </si>
  <si>
    <t>כפר קאסם</t>
  </si>
  <si>
    <t>כרמיאל</t>
  </si>
  <si>
    <t>לוד</t>
  </si>
  <si>
    <t>מגדל העמק</t>
  </si>
  <si>
    <t>מודיעין עילית</t>
  </si>
  <si>
    <t>מעלה אדומים</t>
  </si>
  <si>
    <t>מעלות-תרשיחא</t>
  </si>
  <si>
    <t>נהרייה</t>
  </si>
  <si>
    <t>נוף הגליל</t>
  </si>
  <si>
    <t>נס ציונה</t>
  </si>
  <si>
    <t>נצרת</t>
  </si>
  <si>
    <t>נשר</t>
  </si>
  <si>
    <t>נתיבות</t>
  </si>
  <si>
    <t>נתניה</t>
  </si>
  <si>
    <t>סח'נין</t>
  </si>
  <si>
    <t>עכו</t>
  </si>
  <si>
    <t>עפולה</t>
  </si>
  <si>
    <t>עראבה</t>
  </si>
  <si>
    <t>ערד</t>
  </si>
  <si>
    <t>פתח תקווה</t>
  </si>
  <si>
    <t>צפת</t>
  </si>
  <si>
    <t>קלנסווה</t>
  </si>
  <si>
    <t>קריית אונו</t>
  </si>
  <si>
    <t>קריית אתא</t>
  </si>
  <si>
    <t>קריית ביאליק</t>
  </si>
  <si>
    <t>קריית גת</t>
  </si>
  <si>
    <t>קריית ים</t>
  </si>
  <si>
    <t>קריית מוצקין</t>
  </si>
  <si>
    <t>קריית מלאכי</t>
  </si>
  <si>
    <t>קריית שמונה</t>
  </si>
  <si>
    <t>ראש העין</t>
  </si>
  <si>
    <t>ראשון לציון</t>
  </si>
  <si>
    <t>רהט</t>
  </si>
  <si>
    <t>רחובות</t>
  </si>
  <si>
    <t>רמלה</t>
  </si>
  <si>
    <t>רמת גן</t>
  </si>
  <si>
    <t>רמת השרון</t>
  </si>
  <si>
    <t>רעננה</t>
  </si>
  <si>
    <t>שדרות</t>
  </si>
  <si>
    <t>שפרעם</t>
  </si>
  <si>
    <t>תל אביב -יפו</t>
  </si>
  <si>
    <t>אבו גוש</t>
  </si>
  <si>
    <t>אבו סנאן</t>
  </si>
  <si>
    <t>אבן יהודה</t>
  </si>
  <si>
    <t>אורנית</t>
  </si>
  <si>
    <t>אזור</t>
  </si>
  <si>
    <t>אכסאל</t>
  </si>
  <si>
    <t>אליכין</t>
  </si>
  <si>
    <t>אלפי מנשה</t>
  </si>
  <si>
    <t>אלקנה</t>
  </si>
  <si>
    <t>אעבלין</t>
  </si>
  <si>
    <t>אפרת</t>
  </si>
  <si>
    <t>באר יעקב</t>
  </si>
  <si>
    <t>בועיינה-נוג'ידאת</t>
  </si>
  <si>
    <t>בוקעאתא</t>
  </si>
  <si>
    <t>ביר אל-מכסור</t>
  </si>
  <si>
    <t>בית אל</t>
  </si>
  <si>
    <t>בית אריה-עופרים</t>
  </si>
  <si>
    <t>בית ג'ן</t>
  </si>
  <si>
    <t>בית דגן</t>
  </si>
  <si>
    <t>בני עי"ש</t>
  </si>
  <si>
    <t>בנימינה-גבעת עדה*</t>
  </si>
  <si>
    <t>בסמ"ה</t>
  </si>
  <si>
    <t>בסמת טבעון</t>
  </si>
  <si>
    <t>בענה</t>
  </si>
  <si>
    <t>גבעת זאב</t>
  </si>
  <si>
    <t>ג'דיידה-מכר</t>
  </si>
  <si>
    <t>גדרה</t>
  </si>
  <si>
    <t>ג'ולס</t>
  </si>
  <si>
    <t>ג'לג'וליה</t>
  </si>
  <si>
    <t>גן יבנה</t>
  </si>
  <si>
    <t>גני תקווה</t>
  </si>
  <si>
    <t>ג'סר א-זרקא</t>
  </si>
  <si>
    <t>ג'ש (גוש חלב)</t>
  </si>
  <si>
    <t>ג'ת</t>
  </si>
  <si>
    <t>דאלית אל-כרמל</t>
  </si>
  <si>
    <t>דבורייה</t>
  </si>
  <si>
    <t>דייר אל-אסד</t>
  </si>
  <si>
    <t>דייר חנא</t>
  </si>
  <si>
    <t>הר אדר</t>
  </si>
  <si>
    <t>זכרון יעקב</t>
  </si>
  <si>
    <t>זמר</t>
  </si>
  <si>
    <t>זרזיר</t>
  </si>
  <si>
    <t>חורה</t>
  </si>
  <si>
    <t>חורפיש</t>
  </si>
  <si>
    <t>חצור הגלילית</t>
  </si>
  <si>
    <t>חריש</t>
  </si>
  <si>
    <t>טובא-זנגרייה</t>
  </si>
  <si>
    <t>טורעאן</t>
  </si>
  <si>
    <t>יאנוח-ג'ת</t>
  </si>
  <si>
    <t>יבנאל</t>
  </si>
  <si>
    <t>יסוד המעלה</t>
  </si>
  <si>
    <t>יפיע</t>
  </si>
  <si>
    <t>ירוחם</t>
  </si>
  <si>
    <t>ירכא</t>
  </si>
  <si>
    <t>כאבול</t>
  </si>
  <si>
    <t>כאוכב אבו אל-היג'א</t>
  </si>
  <si>
    <t>כוכב יאיר</t>
  </si>
  <si>
    <t>כסיפה</t>
  </si>
  <si>
    <t>כסרא-סמיע</t>
  </si>
  <si>
    <t>כעביה-טבאש-חג'אג'רה</t>
  </si>
  <si>
    <t>כפר ברא</t>
  </si>
  <si>
    <t>כפר ורדים</t>
  </si>
  <si>
    <t>כפר יאסיף</t>
  </si>
  <si>
    <t>כפר כמא</t>
  </si>
  <si>
    <t>כפר כנא</t>
  </si>
  <si>
    <t>כפר מנדא</t>
  </si>
  <si>
    <t>כפר קרע</t>
  </si>
  <si>
    <t>כפר שמריהו</t>
  </si>
  <si>
    <t>כפר תבור</t>
  </si>
  <si>
    <t>להבים</t>
  </si>
  <si>
    <t>לקיה</t>
  </si>
  <si>
    <t>מבשרת ציון</t>
  </si>
  <si>
    <t>מגאר</t>
  </si>
  <si>
    <t>מג'ד אל-כרום</t>
  </si>
  <si>
    <t>מגדל</t>
  </si>
  <si>
    <t>מג'דל שמס</t>
  </si>
  <si>
    <t>מזכרת בתיה</t>
  </si>
  <si>
    <t>מזרעה</t>
  </si>
  <si>
    <t>מטולה</t>
  </si>
  <si>
    <t>מיתר</t>
  </si>
  <si>
    <t>מסעדה</t>
  </si>
  <si>
    <t>מעיליא</t>
  </si>
  <si>
    <t>מעלה אפרים</t>
  </si>
  <si>
    <t>מעלה עירון</t>
  </si>
  <si>
    <t>מצפה רמון</t>
  </si>
  <si>
    <t>משהד</t>
  </si>
  <si>
    <t>נחף</t>
  </si>
  <si>
    <t>סאג'ור</t>
  </si>
  <si>
    <t>סביון*</t>
  </si>
  <si>
    <t>ע'ג'ר</t>
  </si>
  <si>
    <t>עומר</t>
  </si>
  <si>
    <t>עיילבון</t>
  </si>
  <si>
    <t>עילוט</t>
  </si>
  <si>
    <t>עין מאהל</t>
  </si>
  <si>
    <t>עין קנייא</t>
  </si>
  <si>
    <t>עמנואל</t>
  </si>
  <si>
    <t>עספיא</t>
  </si>
  <si>
    <t>ערערה</t>
  </si>
  <si>
    <t>ערערה-בנגב</t>
  </si>
  <si>
    <t>פוריידיס</t>
  </si>
  <si>
    <t>פסוטה</t>
  </si>
  <si>
    <t>פקיעין (בוקייעה)</t>
  </si>
  <si>
    <t>פרדס חנה-כרכור</t>
  </si>
  <si>
    <t>פרדסייה</t>
  </si>
  <si>
    <t>קדומים</t>
  </si>
  <si>
    <t>קדימה-צורן</t>
  </si>
  <si>
    <t>קצרין</t>
  </si>
  <si>
    <t>קריית ארבע</t>
  </si>
  <si>
    <t>קריית טבעון</t>
  </si>
  <si>
    <t>קריית יערים</t>
  </si>
  <si>
    <t>קריית עקרון</t>
  </si>
  <si>
    <t>קרני שומרון</t>
  </si>
  <si>
    <t>ראמה</t>
  </si>
  <si>
    <t>ראש פינה</t>
  </si>
  <si>
    <t>ריינה</t>
  </si>
  <si>
    <t>רכסים</t>
  </si>
  <si>
    <t>רמת ישי</t>
  </si>
  <si>
    <t>שבלי - אום אל-גנם</t>
  </si>
  <si>
    <t>שגב-שלום</t>
  </si>
  <si>
    <t>שוהם</t>
  </si>
  <si>
    <t>שלומי</t>
  </si>
  <si>
    <t>שעב</t>
  </si>
  <si>
    <t>תל מונד</t>
  </si>
  <si>
    <t>תל שבע</t>
  </si>
  <si>
    <t>אל קסום</t>
  </si>
  <si>
    <t>אל-בטוף</t>
  </si>
  <si>
    <t>אלונה</t>
  </si>
  <si>
    <t>אשכול</t>
  </si>
  <si>
    <t>באר טוביה</t>
  </si>
  <si>
    <t>בוסתן אל-מרג'</t>
  </si>
  <si>
    <t>בני שמעון</t>
  </si>
  <si>
    <t>ברנר</t>
  </si>
  <si>
    <t>גדרות</t>
  </si>
  <si>
    <t>גולן</t>
  </si>
  <si>
    <t>גוש עציון</t>
  </si>
  <si>
    <t>גזר</t>
  </si>
  <si>
    <t>גן רווה</t>
  </si>
  <si>
    <t>דרום השרון</t>
  </si>
  <si>
    <t>הגלבוע</t>
  </si>
  <si>
    <t>הגליל העליון</t>
  </si>
  <si>
    <t>הגליל התחתון</t>
  </si>
  <si>
    <t>הערבה התיכונה</t>
  </si>
  <si>
    <t>הר חברון</t>
  </si>
  <si>
    <t>זבולון</t>
  </si>
  <si>
    <t>חבל אילות</t>
  </si>
  <si>
    <t>חבל יבנה</t>
  </si>
  <si>
    <t>חבל מודיעין</t>
  </si>
  <si>
    <t>חוף אשקלון</t>
  </si>
  <si>
    <t>חוף הכרמל</t>
  </si>
  <si>
    <t>חוף השרון</t>
  </si>
  <si>
    <t>יואב</t>
  </si>
  <si>
    <t>לב השרון</t>
  </si>
  <si>
    <t>לכיש</t>
  </si>
  <si>
    <t>מבואות החרמון</t>
  </si>
  <si>
    <t>מגידו</t>
  </si>
  <si>
    <t>מגילות ים המלח</t>
  </si>
  <si>
    <t>מטה אשר</t>
  </si>
  <si>
    <t>מטה בנימין</t>
  </si>
  <si>
    <t>מטה יהודה</t>
  </si>
  <si>
    <t>מנשה</t>
  </si>
  <si>
    <t>מעלה יוסף</t>
  </si>
  <si>
    <t>מרום הגליל</t>
  </si>
  <si>
    <t>מרחבים</t>
  </si>
  <si>
    <t>משגב</t>
  </si>
  <si>
    <t>נווה מדבר</t>
  </si>
  <si>
    <t>נחל שורק</t>
  </si>
  <si>
    <t>עמק הירדן</t>
  </si>
  <si>
    <t>עמק המעיינות</t>
  </si>
  <si>
    <t>עמק חפר</t>
  </si>
  <si>
    <t>עמק יזרעאל</t>
  </si>
  <si>
    <t>ערבות הירדן</t>
  </si>
  <si>
    <t>רמת נגב</t>
  </si>
  <si>
    <t>שדות דן</t>
  </si>
  <si>
    <t>שדות נגב</t>
  </si>
  <si>
    <t>שומרון</t>
  </si>
  <si>
    <t>שער הנגב</t>
  </si>
  <si>
    <t>שפיר</t>
  </si>
  <si>
    <t>תמר</t>
  </si>
  <si>
    <t>קבוצה - בהתאם לסעיף 6.3</t>
  </si>
  <si>
    <t>שלב 1</t>
  </si>
  <si>
    <t>שלב 2</t>
  </si>
  <si>
    <t>שלב 3</t>
  </si>
  <si>
    <t>שלב 4</t>
  </si>
  <si>
    <t>בגליון זה תוכלו לראות את סיכום הנתונים שמלאתם, כולל עמידה או אי עמידה בתנאי הסף לקול הקורא בהתאם לסעיף 4.2.4 לקול הקורא.</t>
  </si>
  <si>
    <t>על הרשות המקומית למלא את כל הפרטים הנדרשים לפי ההוראות למטה</t>
  </si>
  <si>
    <t>כמו כן, בגליון "חישוב" תוכלו לראות את גובה התקציב הצפוי שתקבלו, את אחוז המימון (מצ'ינג) אליו אתם זכאים ואת סכום המימון שאתם צפויים לקבל מהרשות הממשלתית להתחדשות עירונית</t>
  </si>
  <si>
    <t>אוכלוסיה</t>
  </si>
  <si>
    <t>נמוך</t>
  </si>
  <si>
    <t>בינוני</t>
  </si>
  <si>
    <t>גבוה</t>
  </si>
  <si>
    <t>דירוג היתרים</t>
  </si>
  <si>
    <t>לא</t>
  </si>
  <si>
    <t>קבוצה א'</t>
  </si>
  <si>
    <t>קבוצה ב'</t>
  </si>
  <si>
    <t>קבוצה ג'</t>
  </si>
  <si>
    <t>קבוצה ד'</t>
  </si>
  <si>
    <t>קבוצה ה'</t>
  </si>
  <si>
    <t>אחוז מימון לפי ארנונה</t>
  </si>
  <si>
    <t>קבוצות דירוג</t>
  </si>
  <si>
    <t>חישוב דירוג</t>
  </si>
  <si>
    <t>ארנונה לנפש - (לפי נתוני הלמ"ס 2019)</t>
  </si>
  <si>
    <t>אוכלוסיה - (לפי נתוני הלמ"ס 2019)</t>
  </si>
  <si>
    <t>מלאו את שם הרשות כאן:</t>
  </si>
  <si>
    <t xml:space="preserve"> </t>
  </si>
  <si>
    <t>מזהה מתחם</t>
  </si>
  <si>
    <t>טווח תאריכי תכניות</t>
  </si>
  <si>
    <t>התחלה</t>
  </si>
  <si>
    <t>סוף</t>
  </si>
  <si>
    <t>הוזן תאריך עמידה בתנאי סף</t>
  </si>
  <si>
    <t/>
  </si>
  <si>
    <t>הוזן שם מתחם</t>
  </si>
  <si>
    <t>הוזן שם תכנית</t>
  </si>
  <si>
    <t>יש להוסיף צפי למתן תוקף</t>
  </si>
  <si>
    <t>המתחם הוכרז במסלול רשויות (בקול קורא)</t>
  </si>
  <si>
    <t>התכנית מתוקצבת על ידי הרשות הממשלתית להתחדשות עירונית שלא במסגרת זכייה במסלול רשויות</t>
  </si>
  <si>
    <t>תכנית בסמכות מחוזית שהומלצה להפקדה על ידי הוועדה המקומית (יש לצרף אסמכתא)</t>
  </si>
  <si>
    <t>קרקע המתחם הוכרזה כותמ"ל</t>
  </si>
  <si>
    <t>סיווג לעניין הקול הקורא</t>
  </si>
  <si>
    <t>התכנית קיבלה אישור עקרוני ממהנדס הרשות (בתכנית בסמכות מקומית) - יש לצרף אסמכתא</t>
  </si>
  <si>
    <t>התכנית קיבלה אישור עקרוני ממתכנן המחוז (בתכנית בסמכות מחוזית) - יש לצרף אסמכתא</t>
  </si>
  <si>
    <t>צפי אישור התכנית אינו בין התאריכים יולי 2022 לסוף 2024</t>
  </si>
  <si>
    <t>המתחם רציני בזכות התנאים הנוספים</t>
  </si>
  <si>
    <t>המתחם רציני</t>
  </si>
  <si>
    <t>צפי אישור התכנית הינו בין התאריכים יולי 2022 לסוף 2024</t>
  </si>
  <si>
    <t>תנאים טכניים תקינים</t>
  </si>
  <si>
    <t>מתחם רציני כולל תנאים טכניים</t>
  </si>
  <si>
    <t>יח"ד בכל התכניות</t>
  </si>
  <si>
    <t>יח"ד בתכניות רציניות בלבד</t>
  </si>
  <si>
    <t>כל המתחמים</t>
  </si>
  <si>
    <t>יחס מספר תכניות רציניות</t>
  </si>
  <si>
    <t>יחס סכום יח"ד ברציניות</t>
  </si>
  <si>
    <t>הודעת שגיאה שיחס 1:3 לא מתקיים</t>
  </si>
  <si>
    <t>נא להזין שם תכנית</t>
  </si>
  <si>
    <t>נא להזין מספר תכנית במבא"ת</t>
  </si>
  <si>
    <t>נא להזין יח"ד מוצע למתחם כולו</t>
  </si>
  <si>
    <t>נא להזין יתרת יח"ד במתחם שטרם הופקו עבורה היתרים</t>
  </si>
  <si>
    <t>יתרת יח"ד במתחם גבוהה מסך היח"ד המוצע למתחם כולו</t>
  </si>
  <si>
    <t>נא להזין צפי יח"ד בהיתרים לפי שנים</t>
  </si>
  <si>
    <t>צפי היח"ד בהיתרים גבוה מיתרת היח"ד</t>
  </si>
  <si>
    <t>השורה הוזנה באופן תקין</t>
  </si>
  <si>
    <t>יש להזין שם מתחם</t>
  </si>
  <si>
    <t>מתחם ראשוני</t>
  </si>
  <si>
    <t>מתחם ראשוני כולל תנאים טכניים</t>
  </si>
  <si>
    <t>יותר משתי תכניות</t>
  </si>
  <si>
    <t>התכנית עומדת בתנאי הסף של הקול הקורא - עמדה בתנאי סף במוסד התכנון</t>
  </si>
  <si>
    <t>התכנית עומדת בתנאי הסף של הקול הקורא - בהתאם לעמודת "מידע נוסף"</t>
  </si>
  <si>
    <t xml:space="preserve">מתחמים רציניים </t>
  </si>
  <si>
    <t>תכנית ראשונית,    ייתכן שתכלל בחישוב לצורך דירוג בלבד  (סעיף 5.3.1 בקול הקורא)</t>
  </si>
  <si>
    <t>קובץ זה מיועד למילוי על ידי הרשות המקומית לצורך הגשת בקשה להתמודדות לקול הקורא</t>
  </si>
  <si>
    <t>מילוי לקוי של הקובץ משמעו הגשה לא תקינה של הקול הקורא</t>
  </si>
  <si>
    <t>שימו לב! חובה למלא את כל התאים עבור כל תוכנית/מתחם פינוי בינוי, בהתאם לטבלה. בהתאם להוראות הקול הקורא, יש לכלול רק מתחמים הכוללים תכניות שטרם אושרו נכון למועד הגשת הקול הקורא.</t>
  </si>
  <si>
    <t>יח"ד קיים בתכניות</t>
  </si>
  <si>
    <t>סה"כ תכניות</t>
  </si>
  <si>
    <t>מתוכן - יח"ד בתכניות שאינן ראשוניות (עומדות בתנאי סעיף 4.2.4)</t>
  </si>
  <si>
    <t>מתוכן - מספר תכניות שאינן ראשוניות (עומדות בתנאי סעיף 4.2.4)</t>
  </si>
  <si>
    <t>שיעור היח"ד בתכניות שאינן ראשוניות מתוך כלל התכניות - סעיף 5.3.1</t>
  </si>
  <si>
    <t>מספר התכניות הראשוניות עולה על שלושה רבעים מכלל התכניות</t>
  </si>
  <si>
    <t>סך היח"ד בתכניות ראשוניות עולה על שלושה רבעים מכלל היח"ד</t>
  </si>
  <si>
    <t>שיעור התכניות שאינן ראשוניות מתוך כלל התכניות - סעיף 5.3.1</t>
  </si>
  <si>
    <t>עמידה בדרישת מספר התכניות המינימלי  (סעיף 4.2)</t>
  </si>
  <si>
    <t>סיכום:</t>
  </si>
  <si>
    <t>היתרי פינוי בינוי</t>
  </si>
  <si>
    <t>היתרי התחדשות בניינית - תמ"א 38</t>
  </si>
  <si>
    <t>סה"כ</t>
  </si>
  <si>
    <t>חמישית מיח"ד חיזוק</t>
  </si>
  <si>
    <t>שליש מיח"ד הריסה ובנייה</t>
  </si>
  <si>
    <t>יח"ד מוצע הצפוי לקבל היתר (לרבות היתרי תמ"א 38 - התחדשות בניינית)</t>
  </si>
  <si>
    <t>תכנון</t>
  </si>
  <si>
    <t>רישוי</t>
  </si>
  <si>
    <t>סך המימון הצפוי להתקבל מהרשות הממשלתית</t>
  </si>
  <si>
    <t>עלות הפעלת המינהלת - בהתאם לסעיף 7.2</t>
  </si>
  <si>
    <t>שיעור השתתפות הרשות הממשלתית בעלות ההפעלה - בהתאם לסעיף 7.3</t>
  </si>
  <si>
    <t>אין עמידה בתנאי הסף</t>
  </si>
  <si>
    <t>עמידה בתנאי הסף</t>
  </si>
  <si>
    <r>
      <t xml:space="preserve">בגליון </t>
    </r>
    <r>
      <rPr>
        <b/>
        <sz val="14"/>
        <color theme="1"/>
        <rFont val="Arial"/>
        <family val="2"/>
        <scheme val="minor"/>
      </rPr>
      <t>"תכנון"</t>
    </r>
    <r>
      <rPr>
        <sz val="14"/>
        <color theme="1"/>
        <rFont val="Arial"/>
        <family val="2"/>
        <scheme val="minor"/>
      </rPr>
      <t xml:space="preserve"> מלאו את כל הפרטים על תוכניות פינוי בינוי הצפויות לקבל תוקף עד סוף שנת 2024, בהתאם לסעיף 5.3.1 בקול הקורא.</t>
    </r>
  </si>
  <si>
    <r>
      <t xml:space="preserve">בגליון </t>
    </r>
    <r>
      <rPr>
        <b/>
        <sz val="14"/>
        <color theme="1"/>
        <rFont val="Arial"/>
        <family val="2"/>
        <scheme val="minor"/>
      </rPr>
      <t>"רישוי"</t>
    </r>
    <r>
      <rPr>
        <sz val="14"/>
        <color theme="1"/>
        <rFont val="Arial"/>
        <family val="2"/>
        <scheme val="minor"/>
      </rPr>
      <t xml:space="preserve"> מלאו את כל הפרטים על היתרים הצפויים להמסר עד סוף שנת 2024, במתחמי פינוי בינוי או בהתחדשות בניינית,  בהתאם לסעיף 5.3.2 בקול הקורא.</t>
    </r>
  </si>
  <si>
    <r>
      <t>בחלק הראשון של טבלת "רישוי",</t>
    </r>
    <r>
      <rPr>
        <b/>
        <sz val="14"/>
        <color theme="1"/>
        <rFont val="Arial"/>
        <family val="2"/>
        <scheme val="minor"/>
      </rPr>
      <t xml:space="preserve"> יש להזין את סכימת נתונים אלו, </t>
    </r>
    <r>
      <rPr>
        <sz val="14"/>
        <color theme="1"/>
        <rFont val="Arial"/>
        <family val="2"/>
        <scheme val="minor"/>
      </rPr>
      <t>בהתאם לקובץ האקסל שיצורף.</t>
    </r>
  </si>
  <si>
    <t>היתרים הצפויים להמסר עד סוף שנת 2024, במתחמי פינוי בינוי או בהתחדשות בניינית,  בהתאם לסעיף 5.3.2 בקול הקורא.</t>
  </si>
  <si>
    <t>בהתאם לקובץ האקסל המפורט, יש להזין את שני הנתונים הבאים:</t>
  </si>
  <si>
    <t>מוסד התכנון המוסמך לאשר</t>
  </si>
  <si>
    <t>ועדה מקומית</t>
  </si>
  <si>
    <t>ועדה מחוזית</t>
  </si>
  <si>
    <t>ארצית - ותמ"ל</t>
  </si>
  <si>
    <t>יש להזין נתונים נוספים על מנת לקבוע האם התכנית רלוונטית לדרישות הקול הקורא</t>
  </si>
  <si>
    <t>הוזן צפי מתן תוקף</t>
  </si>
  <si>
    <t>הוזן מספר תכנית במבאת</t>
  </si>
  <si>
    <t>יש להזין מספר תכנית במבא"ת</t>
  </si>
  <si>
    <r>
      <t xml:space="preserve">שם המתחם
</t>
    </r>
    <r>
      <rPr>
        <b/>
        <sz val="11"/>
        <color rgb="FFC00000"/>
        <rFont val="Arial"/>
        <family val="2"/>
        <scheme val="minor"/>
      </rPr>
      <t>שדה חובה</t>
    </r>
  </si>
  <si>
    <r>
      <t xml:space="preserve">שם התכנית הראשית במתחם
</t>
    </r>
    <r>
      <rPr>
        <b/>
        <sz val="11"/>
        <color rgb="FFC00000"/>
        <rFont val="Arial"/>
        <family val="2"/>
        <scheme val="minor"/>
      </rPr>
      <t>שדה חובה</t>
    </r>
  </si>
  <si>
    <r>
      <t xml:space="preserve">מספר מבא"ת של תכנית ראשית במתחם
</t>
    </r>
    <r>
      <rPr>
        <b/>
        <sz val="11"/>
        <color rgb="FFC00000"/>
        <rFont val="Arial"/>
        <family val="2"/>
        <scheme val="minor"/>
      </rPr>
      <t>שדה חובה</t>
    </r>
  </si>
  <si>
    <r>
      <t xml:space="preserve">מוסד התכנון המוסמך לאשר את התכנית
</t>
    </r>
    <r>
      <rPr>
        <b/>
        <sz val="11"/>
        <color rgb="FFC00000"/>
        <rFont val="Arial"/>
        <family val="2"/>
        <scheme val="minor"/>
      </rPr>
      <t>שדה חובה</t>
    </r>
  </si>
  <si>
    <r>
      <t xml:space="preserve">יח"ד קיים
</t>
    </r>
    <r>
      <rPr>
        <b/>
        <sz val="11"/>
        <color rgb="FFC00000"/>
        <rFont val="Arial"/>
        <family val="2"/>
        <scheme val="minor"/>
      </rPr>
      <t>שדה חובה</t>
    </r>
  </si>
  <si>
    <r>
      <t xml:space="preserve">יח"ד מוצע
(קיימות + מתווספות)
</t>
    </r>
    <r>
      <rPr>
        <b/>
        <sz val="11"/>
        <color rgb="FFC00000"/>
        <rFont val="Arial"/>
        <family val="2"/>
        <scheme val="minor"/>
      </rPr>
      <t>שדה חובה</t>
    </r>
  </si>
  <si>
    <r>
      <t xml:space="preserve">תאריך עמידה בתנאי סף במוסד התכנון המוסמך
 (צפי)
</t>
    </r>
    <r>
      <rPr>
        <b/>
        <sz val="11"/>
        <color rgb="FFC00000"/>
        <rFont val="Arial"/>
        <family val="2"/>
        <scheme val="minor"/>
      </rPr>
      <t>שדה חובה</t>
    </r>
  </si>
  <si>
    <r>
      <t xml:space="preserve">תאריך הפקדה
(צפי)
</t>
    </r>
    <r>
      <rPr>
        <b/>
        <sz val="11"/>
        <color rgb="FFC00000"/>
        <rFont val="Arial"/>
        <family val="2"/>
        <scheme val="minor"/>
      </rPr>
      <t>שדה חובה</t>
    </r>
  </si>
  <si>
    <r>
      <t xml:space="preserve">פרסום ברשומות מתן תוקף
(צפי)
</t>
    </r>
    <r>
      <rPr>
        <b/>
        <sz val="11"/>
        <color rgb="FFC00000"/>
        <rFont val="Arial"/>
        <family val="2"/>
        <scheme val="minor"/>
      </rPr>
      <t>שדה חובה</t>
    </r>
  </si>
  <si>
    <r>
      <t xml:space="preserve">תאריך הפקדה
(בפועל)
</t>
    </r>
    <r>
      <rPr>
        <b/>
        <sz val="11"/>
        <color rgb="FFC00000"/>
        <rFont val="Arial"/>
        <family val="2"/>
        <scheme val="minor"/>
      </rPr>
      <t>שדה חובה אם הופקדה</t>
    </r>
  </si>
  <si>
    <r>
      <t xml:space="preserve">תאריך עמידה בתנאי סף  במוסד התכנון המוסמך
(בפועל) 
</t>
    </r>
    <r>
      <rPr>
        <b/>
        <sz val="11"/>
        <color rgb="FFC00000"/>
        <rFont val="Arial"/>
        <family val="2"/>
        <scheme val="minor"/>
      </rPr>
      <t>שדה חובה אם עמדה בתנאי סף</t>
    </r>
    <r>
      <rPr>
        <b/>
        <sz val="11"/>
        <color theme="1"/>
        <rFont val="Arial"/>
        <family val="2"/>
        <charset val="177"/>
        <scheme val="minor"/>
      </rPr>
      <t xml:space="preserve">
</t>
    </r>
  </si>
  <si>
    <r>
      <t>מידע נוסף (</t>
    </r>
    <r>
      <rPr>
        <b/>
        <sz val="11"/>
        <color rgb="FFC00000"/>
        <rFont val="Arial"/>
        <family val="2"/>
        <scheme val="minor"/>
      </rPr>
      <t>חובה אם רלוונטי</t>
    </r>
    <r>
      <rPr>
        <b/>
        <sz val="11"/>
        <color theme="1"/>
        <rFont val="Arial"/>
        <family val="2"/>
        <charset val="177"/>
        <scheme val="minor"/>
      </rPr>
      <t xml:space="preserve">):
- </t>
    </r>
    <r>
      <rPr>
        <b/>
        <sz val="10"/>
        <color theme="1"/>
        <rFont val="Arial"/>
        <family val="2"/>
        <scheme val="minor"/>
      </rPr>
      <t xml:space="preserve">המתחם הוכרז במסלול רשויות (בקול קורא)
- התכנית מתוקצבת על ידי הרשות הממשלתית להתחדשות עירונית שלא במסגרת זכייה במסלול רשויות
- תכנית בסמכות מחוזית שהומלצה להפקדה על ידי הוועדה המקומית (יש לצרף אסמכתא)
- קרקע המתחם הוכרזה כותמ"ל
- התכנית קיבלה אישור עקרוני ממהנדס הרשות (בתכנית בסמכות מקומית) - יש לצרף אסמכתא
- התכנית קיבלה אישור עקרוני ממתכנן המחוז (בתכנית בסמכות מחוזית) - יש לצרף אסמכתא
</t>
    </r>
  </si>
  <si>
    <t>תכנית היעדים
נספח ב' של קול קורא 7/2022 לרשויות מקומיות להשתתפות במימון הפעלת מינהלות עירוניות להתחדשות עירונית</t>
  </si>
  <si>
    <t>הערות 
(אופציונלי, ניתן להשאיר ריק)</t>
  </si>
  <si>
    <t>הערות על בסיס בדיקה אוטומטית של הנתונים שהוזנו.</t>
  </si>
  <si>
    <t>יש להזין מספר</t>
  </si>
  <si>
    <r>
      <t xml:space="preserve">שם המתחם
</t>
    </r>
    <r>
      <rPr>
        <b/>
        <sz val="11"/>
        <color rgb="FFC00000"/>
        <rFont val="Arial"/>
        <family val="2"/>
        <scheme val="minor"/>
      </rPr>
      <t>שדה חובה</t>
    </r>
  </si>
  <si>
    <r>
      <t xml:space="preserve">שם התוכנית הראשית במתחם
</t>
    </r>
    <r>
      <rPr>
        <b/>
        <sz val="11"/>
        <color rgb="FFC00000"/>
        <rFont val="Arial"/>
        <family val="2"/>
        <scheme val="minor"/>
      </rPr>
      <t>שדה חובה</t>
    </r>
  </si>
  <si>
    <r>
      <t xml:space="preserve">מספר מבא"ת של התוכנית הראשית במתחם
</t>
    </r>
    <r>
      <rPr>
        <b/>
        <sz val="11"/>
        <color rgb="FFC00000"/>
        <rFont val="Arial"/>
        <family val="2"/>
        <scheme val="minor"/>
      </rPr>
      <t>שדה חובה</t>
    </r>
  </si>
  <si>
    <r>
      <t xml:space="preserve">יח"ד מוצע למתחם כולו
</t>
    </r>
    <r>
      <rPr>
        <b/>
        <sz val="11"/>
        <color rgb="FFC00000"/>
        <rFont val="Arial"/>
        <family val="2"/>
        <scheme val="minor"/>
      </rPr>
      <t>שדה חובה</t>
    </r>
  </si>
  <si>
    <r>
      <t xml:space="preserve">יתרת יח"ד במתחם שטרם הופקו עבורה היתרים
</t>
    </r>
    <r>
      <rPr>
        <b/>
        <sz val="11"/>
        <color rgb="FFC00000"/>
        <rFont val="Arial"/>
        <family val="2"/>
        <scheme val="minor"/>
      </rPr>
      <t>שדה חובה</t>
    </r>
  </si>
  <si>
    <r>
      <t xml:space="preserve">צפי יח"ד בהיתר
בשנת 2022
</t>
    </r>
    <r>
      <rPr>
        <b/>
        <sz val="11"/>
        <color rgb="FFC00000"/>
        <rFont val="Arial"/>
        <family val="2"/>
        <scheme val="minor"/>
      </rPr>
      <t>שדה חובה</t>
    </r>
  </si>
  <si>
    <r>
      <t xml:space="preserve">צפי יח"ד בהיתר בשנת 2023
</t>
    </r>
    <r>
      <rPr>
        <b/>
        <sz val="11"/>
        <color rgb="FFC00000"/>
        <rFont val="Arial"/>
        <family val="2"/>
        <scheme val="minor"/>
      </rPr>
      <t>שדה חובה</t>
    </r>
  </si>
  <si>
    <r>
      <t xml:space="preserve">צפי יח"ד בהיתר בשנת 2024
</t>
    </r>
    <r>
      <rPr>
        <b/>
        <sz val="11"/>
        <color rgb="FFC00000"/>
        <rFont val="Arial"/>
        <family val="2"/>
        <scheme val="minor"/>
      </rPr>
      <t>שדה חובה</t>
    </r>
  </si>
  <si>
    <t>הערות אוטומטיות על בסיס הנתונים שהוזנו</t>
  </si>
  <si>
    <t>אין מספיק יח"ד בתכניות</t>
  </si>
  <si>
    <t>חישוב מסכם</t>
  </si>
  <si>
    <t xml:space="preserve">ככל שיש סתירה בין האמור באקסל ו/או ממצאיו ובין התחשיב שיבוצע לפי מסמכי הקול הקורא – הקול הקורא יגבר; 
בכל מקרה, הרשות הממשלתית זכאית לבחון את הנתונים המפורטים באקסל ולדרוש את תיקונם, וכן לעדכן את תחשיב האקסל בהתאם לאמור בקול הקורא. </t>
  </si>
  <si>
    <t xml:space="preserve">ככל שיש סתירה בין האמור באקסל ו/או ממצאיו ובין התחשיב שיבוצע לפי מסמכי הקול הקורא – הקול הקורא יגבר; </t>
  </si>
  <si>
    <t xml:space="preserve">בכל מקרה, הרשות הממשלתית זכאית לבחון את הנתונים המפורטים באקסל ולדרוש את תיקונם, וכן לעדכן את תחשיב האקסל בהתאם לאמור בקול הקורא. </t>
  </si>
  <si>
    <t>לאחר מילוי תקין של גליונות "תכנון" ו-"רישוי" - עברו לגליון "סיכום"</t>
  </si>
  <si>
    <t xml:space="preserve">הקובץ כולל 4 גליונות: דברי הסבר, תכנון, רישוי וסיכום. </t>
  </si>
  <si>
    <t>2019</t>
  </si>
  <si>
    <t>תאריך העמידה בתנאי הסף תקין 
לא פעיל - לא מתייחסים לשדה הזה</t>
  </si>
  <si>
    <t xml:space="preserve">יש לצרף קובץ אקסל פתוח של כל הבקשות להיתר בפרויקטי ההתחדשות הבניינית (תמ"א 38) שנקלטו בוועדה (עמדו בתנאי סף) וטרם הופקו עבורם היתרי בנייה, נכון למועד ההגשה. </t>
  </si>
  <si>
    <t>יהוד-מונוסון</t>
  </si>
  <si>
    <t>מודיעין-מכבים-רעות</t>
  </si>
  <si>
    <t>אין מידע</t>
  </si>
  <si>
    <t>יש למלא את כל הפרטים על היתרים הצפויים להמסר עד סוף שנת 2024, עבור תכניות פינוי בינוי שעד ליום 1.9.2022 אושרו בפרסום ברשומות או שמוסד התכנון המוסמך קיבל החלטה לאשרן כפי שהן או בתנאים. בהתאם לסעיף 5.3.2 בקול הקורא.</t>
  </si>
  <si>
    <t xml:space="preserve"> תוכניות פינוי בינוי שטרם פורסם ברשומות אישורן, הצפויות להתאשר עד סוף שנת 2024, בהתאם לסעיף 5.3.1 בקול הקורא.</t>
  </si>
  <si>
    <r>
      <t>יש לצרף קובץ אקסל פתוח של כל הבקשות להיתר ב</t>
    </r>
    <r>
      <rPr>
        <b/>
        <sz val="14"/>
        <color theme="1"/>
        <rFont val="Arial"/>
        <family val="2"/>
        <scheme val="minor"/>
      </rPr>
      <t xml:space="preserve">פרויקטי ההתחדשות הבניינית (תמ"א 38) </t>
    </r>
    <r>
      <rPr>
        <sz val="14"/>
        <color theme="1"/>
        <rFont val="Arial"/>
        <family val="2"/>
        <scheme val="minor"/>
      </rPr>
      <t xml:space="preserve">שעמדו בתנאי סף בוועדה (נקלטו) וטרם הונפק עבורן היתר בנייה נכון למועד ההגשה, </t>
    </r>
  </si>
  <si>
    <t xml:space="preserve">או שהוועדה המקומית קיבלה החלטה לאשרן. </t>
  </si>
  <si>
    <t>גרסה 3.4</t>
  </si>
  <si>
    <t>ניתן להגיש בקשות שנקלטו בוועדה המקומית לאחר עמידה בתנאי סף לאחר 1.9.2019, או בקשות שהוועדה המקומית קיבלה החלטה לאשרן.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</si>
</sst>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_ &quot;₪&quot;\ * #,##0_ ;_ &quot;₪&quot;\ * \-#,##0_ ;_ &quot;₪&quot;\ * &quot;-&quot;??_ ;_ @_ "/>
    <numFmt numFmtId="165" formatCode="_ * #,##0_ ;_ * \-#,##0_ ;_ * &quot;-&quot;??_ ;_ @_ "/>
  </numFmts>
  <fonts count="38" x14ac:knownFonts="1">
    <font>
      <sz val="11"/>
      <color theme="1"/>
      <name val="Arial"/>
      <family val="2"/>
      <charset val="177"/>
      <scheme val="minor"/>
    </font>
    <font>
      <sz val="11"/>
      <color theme="1"/>
      <name val="Arial"/>
      <family val="2"/>
      <charset val="177"/>
      <scheme val="minor"/>
    </font>
    <font>
      <b/>
      <sz val="11"/>
      <color theme="1"/>
      <name val="Arial"/>
      <family val="2"/>
      <scheme val="minor"/>
    </font>
    <font>
      <sz val="9"/>
      <color theme="0"/>
      <name val="Arial"/>
      <family val="2"/>
    </font>
    <font>
      <b/>
      <sz val="14"/>
      <color theme="1"/>
      <name val="Arial"/>
      <family val="2"/>
      <scheme val="minor"/>
    </font>
    <font>
      <sz val="14"/>
      <color theme="1"/>
      <name val="Arial"/>
      <family val="2"/>
      <scheme val="minor"/>
    </font>
    <font>
      <b/>
      <u/>
      <sz val="14"/>
      <color theme="1"/>
      <name val="Arial"/>
      <family val="2"/>
      <scheme val="minor"/>
    </font>
    <font>
      <b/>
      <sz val="11"/>
      <color theme="1"/>
      <name val="Arial"/>
      <family val="2"/>
      <charset val="177"/>
      <scheme val="minor"/>
    </font>
    <font>
      <sz val="11"/>
      <name val="Calibri"/>
      <family val="2"/>
    </font>
    <font>
      <sz val="11"/>
      <color theme="1"/>
      <name val="Arial"/>
      <family val="2"/>
      <scheme val="minor"/>
    </font>
    <font>
      <b/>
      <u/>
      <sz val="11"/>
      <color theme="1"/>
      <name val="Arial"/>
      <family val="2"/>
      <scheme val="minor"/>
    </font>
    <font>
      <b/>
      <sz val="11"/>
      <color theme="5" tint="-0.499984740745262"/>
      <name val="Arial"/>
      <family val="2"/>
      <scheme val="minor"/>
    </font>
    <font>
      <sz val="11"/>
      <color theme="5" tint="-0.499984740745262"/>
      <name val="Arial"/>
      <family val="2"/>
      <scheme val="minor"/>
    </font>
    <font>
      <b/>
      <sz val="11"/>
      <color theme="5" tint="-0.499984740745262"/>
      <name val="Arial"/>
      <family val="2"/>
      <charset val="177"/>
      <scheme val="minor"/>
    </font>
    <font>
      <sz val="11"/>
      <color theme="5" tint="-0.499984740745262"/>
      <name val="Arial"/>
      <family val="2"/>
      <charset val="177"/>
      <scheme val="minor"/>
    </font>
    <font>
      <sz val="11"/>
      <color rgb="FFFF0000"/>
      <name val="Arial"/>
      <family val="2"/>
      <charset val="177"/>
      <scheme val="minor"/>
    </font>
    <font>
      <sz val="11"/>
      <color theme="9" tint="-0.249977111117893"/>
      <name val="Arial"/>
      <family val="2"/>
      <charset val="177"/>
      <scheme val="minor"/>
    </font>
    <font>
      <sz val="11"/>
      <color theme="9" tint="-0.249977111117893"/>
      <name val="Arial"/>
      <family val="2"/>
      <scheme val="minor"/>
    </font>
    <font>
      <b/>
      <sz val="11"/>
      <color rgb="FFC00000"/>
      <name val="Arial"/>
      <family val="2"/>
      <scheme val="minor"/>
    </font>
    <font>
      <b/>
      <sz val="16"/>
      <color theme="1"/>
      <name val="Arial"/>
      <family val="2"/>
      <scheme val="minor"/>
    </font>
    <font>
      <sz val="16"/>
      <color theme="1"/>
      <name val="Arial"/>
      <family val="2"/>
      <scheme val="minor"/>
    </font>
    <font>
      <sz val="18"/>
      <color theme="1"/>
      <name val="Arial"/>
      <family val="2"/>
      <charset val="177"/>
      <scheme val="minor"/>
    </font>
    <font>
      <sz val="14"/>
      <color theme="1"/>
      <name val="Arial"/>
      <family val="2"/>
      <charset val="177"/>
      <scheme val="minor"/>
    </font>
    <font>
      <sz val="11"/>
      <color theme="0" tint="-4.9989318521683403E-2"/>
      <name val="Arial"/>
      <family val="2"/>
      <scheme val="minor"/>
    </font>
    <font>
      <b/>
      <sz val="16"/>
      <color theme="0" tint="-4.9989318521683403E-2"/>
      <name val="Arial"/>
      <family val="2"/>
      <scheme val="minor"/>
    </font>
    <font>
      <b/>
      <sz val="12"/>
      <color theme="1"/>
      <name val="Arial"/>
      <family val="2"/>
      <scheme val="minor"/>
    </font>
    <font>
      <sz val="12"/>
      <color theme="1"/>
      <name val="Arial"/>
      <family val="2"/>
      <scheme val="minor"/>
    </font>
    <font>
      <b/>
      <sz val="20"/>
      <color theme="1"/>
      <name val="Arial"/>
      <family val="2"/>
      <scheme val="minor"/>
    </font>
    <font>
      <b/>
      <sz val="24"/>
      <color theme="1"/>
      <name val="Arial"/>
      <family val="2"/>
      <scheme val="minor"/>
    </font>
    <font>
      <b/>
      <sz val="10"/>
      <color theme="1"/>
      <name val="Arial"/>
      <family val="2"/>
      <scheme val="minor"/>
    </font>
    <font>
      <sz val="12"/>
      <color theme="0" tint="-4.9989318521683403E-2"/>
      <name val="Arial"/>
      <family val="2"/>
      <scheme val="minor"/>
    </font>
    <font>
      <b/>
      <sz val="12"/>
      <color theme="0" tint="-4.9989318521683403E-2"/>
      <name val="Arial"/>
      <family val="2"/>
      <scheme val="minor"/>
    </font>
    <font>
      <b/>
      <sz val="18"/>
      <color theme="1"/>
      <name val="Arial"/>
      <family val="2"/>
      <scheme val="minor"/>
    </font>
    <font>
      <b/>
      <sz val="10"/>
      <color rgb="FFC00000"/>
      <name val="Arial"/>
      <family val="2"/>
      <scheme val="minor"/>
    </font>
    <font>
      <b/>
      <sz val="36"/>
      <color theme="1"/>
      <name val="Arial"/>
      <family val="2"/>
      <scheme val="minor"/>
    </font>
    <font>
      <b/>
      <sz val="14"/>
      <color rgb="FFC00000"/>
      <name val="Arial"/>
      <family val="2"/>
      <scheme val="minor"/>
    </font>
    <font>
      <b/>
      <sz val="12"/>
      <color rgb="FFC00000"/>
      <name val="Arial"/>
      <family val="2"/>
      <scheme val="minor"/>
    </font>
    <font>
      <sz val="14"/>
      <color theme="0" tint="-0.499984740745262"/>
      <name val="Arial"/>
      <family val="2"/>
      <scheme val="minor"/>
    </font>
  </fonts>
  <fills count="20">
    <fill>
      <patternFill patternType="none"/>
    </fill>
    <fill>
      <patternFill patternType="gray125"/>
    </fill>
    <fill>
      <patternFill patternType="solid">
        <fgColor rgb="FF969696"/>
        <bgColor indexed="64"/>
      </patternFill>
    </fill>
    <fill>
      <patternFill patternType="solid">
        <fgColor rgb="FF777777"/>
        <bgColor indexed="64"/>
      </patternFill>
    </fill>
    <fill>
      <patternFill patternType="solid">
        <fgColor rgb="FF4D4D4D"/>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4" tint="-0.499984740745262"/>
        <bgColor indexed="64"/>
      </patternFill>
    </fill>
    <fill>
      <patternFill patternType="solid">
        <fgColor rgb="FF002060"/>
        <bgColor indexed="64"/>
      </patternFill>
    </fill>
    <fill>
      <patternFill patternType="solid">
        <fgColor theme="3" tint="0.79998168889431442"/>
        <bgColor indexed="64"/>
      </patternFill>
    </fill>
  </fills>
  <borders count="73">
    <border>
      <left/>
      <right/>
      <top/>
      <bottom/>
      <diagonal/>
    </border>
    <border>
      <left/>
      <right/>
      <top/>
      <bottom style="thin">
        <color auto="1"/>
      </bottom>
      <diagonal/>
    </border>
    <border>
      <left/>
      <right/>
      <top/>
      <bottom style="thin">
        <color indexed="2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2" tint="-0.749992370372631"/>
      </left>
      <right style="thin">
        <color theme="2" tint="-0.749992370372631"/>
      </right>
      <top style="thin">
        <color theme="2" tint="-0.749992370372631"/>
      </top>
      <bottom style="thin">
        <color theme="2" tint="-0.749992370372631"/>
      </bottom>
      <diagonal/>
    </border>
    <border>
      <left style="thin">
        <color theme="2" tint="-0.749992370372631"/>
      </left>
      <right style="thin">
        <color theme="2" tint="-0.749992370372631"/>
      </right>
      <top style="thin">
        <color theme="2" tint="-0.749992370372631"/>
      </top>
      <bottom/>
      <diagonal/>
    </border>
    <border>
      <left style="thin">
        <color theme="2" tint="-0.749992370372631"/>
      </left>
      <right style="thin">
        <color theme="2" tint="-0.749992370372631"/>
      </right>
      <top/>
      <bottom/>
      <diagonal/>
    </border>
    <border>
      <left style="thin">
        <color theme="2" tint="-0.749992370372631"/>
      </left>
      <right style="thin">
        <color theme="2" tint="-0.749992370372631"/>
      </right>
      <top/>
      <bottom style="thin">
        <color theme="2" tint="-0.749992370372631"/>
      </bottom>
      <diagonal/>
    </border>
    <border>
      <left/>
      <right/>
      <top style="thin">
        <color theme="2" tint="-0.749992370372631"/>
      </top>
      <bottom style="thin">
        <color theme="2" tint="-0.749992370372631"/>
      </bottom>
      <diagonal/>
    </border>
    <border>
      <left/>
      <right style="thin">
        <color theme="2" tint="-0.749992370372631"/>
      </right>
      <top style="thin">
        <color theme="2" tint="-0.749992370372631"/>
      </top>
      <bottom style="thin">
        <color theme="2" tint="-0.749992370372631"/>
      </bottom>
      <diagonal/>
    </border>
    <border>
      <left style="thin">
        <color theme="2" tint="-0.749992370372631"/>
      </left>
      <right/>
      <top style="thin">
        <color theme="2" tint="-0.749992370372631"/>
      </top>
      <bottom/>
      <diagonal/>
    </border>
    <border>
      <left/>
      <right style="thin">
        <color theme="2" tint="-0.749992370372631"/>
      </right>
      <top style="thin">
        <color theme="2" tint="-0.749992370372631"/>
      </top>
      <bottom/>
      <diagonal/>
    </border>
    <border>
      <left style="thin">
        <color theme="2" tint="-0.749992370372631"/>
      </left>
      <right/>
      <top/>
      <bottom/>
      <diagonal/>
    </border>
    <border>
      <left/>
      <right style="thin">
        <color theme="2" tint="-0.749992370372631"/>
      </right>
      <top/>
      <bottom/>
      <diagonal/>
    </border>
    <border>
      <left style="thin">
        <color theme="2" tint="-0.749992370372631"/>
      </left>
      <right/>
      <top/>
      <bottom style="thin">
        <color theme="2" tint="-0.749992370372631"/>
      </bottom>
      <diagonal/>
    </border>
    <border>
      <left/>
      <right style="thin">
        <color theme="2" tint="-0.749992370372631"/>
      </right>
      <top/>
      <bottom style="thin">
        <color theme="2" tint="-0.749992370372631"/>
      </bottom>
      <diagonal/>
    </border>
    <border>
      <left style="thin">
        <color theme="2" tint="-0.749992370372631"/>
      </left>
      <right/>
      <top style="thin">
        <color theme="2" tint="-0.749992370372631"/>
      </top>
      <bottom style="thin">
        <color theme="2" tint="-0.749992370372631"/>
      </bottom>
      <diagonal/>
    </border>
    <border>
      <left/>
      <right/>
      <top style="thin">
        <color theme="2" tint="-0.749992370372631"/>
      </top>
      <bottom/>
      <diagonal/>
    </border>
    <border>
      <left/>
      <right/>
      <top/>
      <bottom style="thin">
        <color theme="2" tint="-0.749992370372631"/>
      </bottom>
      <diagonal/>
    </border>
    <border>
      <left style="medium">
        <color theme="2" tint="-0.749992370372631"/>
      </left>
      <right/>
      <top style="medium">
        <color theme="2" tint="-0.749992370372631"/>
      </top>
      <bottom/>
      <diagonal/>
    </border>
    <border>
      <left/>
      <right style="medium">
        <color theme="2" tint="-0.749992370372631"/>
      </right>
      <top style="medium">
        <color theme="2" tint="-0.749992370372631"/>
      </top>
      <bottom/>
      <diagonal/>
    </border>
    <border>
      <left style="medium">
        <color theme="2" tint="-0.749992370372631"/>
      </left>
      <right/>
      <top/>
      <bottom/>
      <diagonal/>
    </border>
    <border>
      <left/>
      <right style="medium">
        <color theme="2" tint="-0.749992370372631"/>
      </right>
      <top/>
      <bottom/>
      <diagonal/>
    </border>
    <border>
      <left style="medium">
        <color theme="2" tint="-0.749992370372631"/>
      </left>
      <right/>
      <top/>
      <bottom style="medium">
        <color theme="2" tint="-0.749992370372631"/>
      </bottom>
      <diagonal/>
    </border>
    <border>
      <left/>
      <right style="medium">
        <color theme="2" tint="-0.749992370372631"/>
      </right>
      <top/>
      <bottom style="medium">
        <color theme="2" tint="-0.749992370372631"/>
      </bottom>
      <diagonal/>
    </border>
    <border>
      <left style="medium">
        <color theme="2" tint="-0.749992370372631"/>
      </left>
      <right style="thin">
        <color indexed="64"/>
      </right>
      <top style="medium">
        <color theme="2" tint="-0.749992370372631"/>
      </top>
      <bottom/>
      <diagonal/>
    </border>
    <border>
      <left style="thin">
        <color indexed="64"/>
      </left>
      <right style="medium">
        <color theme="2" tint="-0.749992370372631"/>
      </right>
      <top style="medium">
        <color theme="2" tint="-0.749992370372631"/>
      </top>
      <bottom/>
      <diagonal/>
    </border>
    <border>
      <left style="medium">
        <color theme="2" tint="-0.749992370372631"/>
      </left>
      <right style="thin">
        <color indexed="64"/>
      </right>
      <top/>
      <bottom style="medium">
        <color theme="2" tint="-0.749992370372631"/>
      </bottom>
      <diagonal/>
    </border>
    <border>
      <left style="thin">
        <color indexed="64"/>
      </left>
      <right style="medium">
        <color theme="2" tint="-0.749992370372631"/>
      </right>
      <top/>
      <bottom style="medium">
        <color theme="2" tint="-0.749992370372631"/>
      </bottom>
      <diagonal/>
    </border>
    <border>
      <left style="thin">
        <color theme="2" tint="-0.249977111117893"/>
      </left>
      <right/>
      <top/>
      <bottom/>
      <diagonal/>
    </border>
    <border>
      <left style="thin">
        <color theme="2" tint="-0.249977111117893"/>
      </left>
      <right/>
      <top style="thin">
        <color theme="2" tint="-0.249977111117893"/>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theme="2" tint="-0.749992370372631"/>
      </bottom>
      <diagonal/>
    </border>
    <border>
      <left/>
      <right style="thin">
        <color indexed="64"/>
      </right>
      <top style="thin">
        <color indexed="64"/>
      </top>
      <bottom style="thin">
        <color theme="2" tint="-0.749992370372631"/>
      </bottom>
      <diagonal/>
    </border>
    <border>
      <left style="thin">
        <color indexed="64"/>
      </left>
      <right style="thin">
        <color theme="2" tint="-0.749992370372631"/>
      </right>
      <top style="thin">
        <color theme="2" tint="-0.749992370372631"/>
      </top>
      <bottom/>
      <diagonal/>
    </border>
    <border>
      <left/>
      <right style="thin">
        <color indexed="64"/>
      </right>
      <top/>
      <bottom/>
      <diagonal/>
    </border>
    <border>
      <left style="thin">
        <color indexed="64"/>
      </left>
      <right style="thin">
        <color theme="2" tint="-0.749992370372631"/>
      </right>
      <top/>
      <bottom/>
      <diagonal/>
    </border>
    <border>
      <left style="thin">
        <color indexed="64"/>
      </left>
      <right style="thin">
        <color theme="2" tint="-0.749992370372631"/>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style="thin">
        <color indexed="64"/>
      </left>
      <right style="thin">
        <color indexed="64"/>
      </right>
      <top style="medium">
        <color theme="0" tint="-0.499984740745262"/>
      </top>
      <bottom/>
      <diagonal/>
    </border>
    <border>
      <left style="thin">
        <color theme="2" tint="-0.249977111117893"/>
      </left>
      <right style="medium">
        <color theme="0" tint="-0.499984740745262"/>
      </right>
      <top style="thin">
        <color theme="2" tint="-0.249977111117893"/>
      </top>
      <bottom/>
      <diagonal/>
    </border>
    <border>
      <left style="thin">
        <color theme="2" tint="-0.249977111117893"/>
      </left>
      <right/>
      <top style="thin">
        <color theme="2" tint="-0.249977111117893"/>
      </top>
      <bottom style="medium">
        <color theme="0" tint="-0.499984740745262"/>
      </bottom>
      <diagonal/>
    </border>
    <border>
      <left style="thin">
        <color theme="2" tint="-0.249977111117893"/>
      </left>
      <right style="medium">
        <color theme="0" tint="-0.499984740745262"/>
      </right>
      <top style="thin">
        <color theme="2" tint="-0.249977111117893"/>
      </top>
      <bottom style="medium">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medium">
        <color theme="0" tint="-0.499984740745262"/>
      </right>
      <top style="medium">
        <color theme="0" tint="-0.499984740745262"/>
      </top>
      <bottom/>
      <diagonal/>
    </border>
    <border>
      <left style="thin">
        <color theme="2" tint="-0.249977111117893"/>
      </left>
      <right style="medium">
        <color theme="0" tint="-0.499984740745262"/>
      </right>
      <top/>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theme="0" tint="-0.499984740745262"/>
      </right>
      <top style="thin">
        <color theme="0" tint="-0.499984740745262"/>
      </top>
      <bottom style="thin">
        <color theme="0" tint="-0.499984740745262"/>
      </bottom>
      <diagonal/>
    </border>
    <border>
      <left/>
      <right/>
      <top style="thin">
        <color theme="2" tint="-0.249977111117893"/>
      </top>
      <bottom style="thin">
        <color theme="2" tint="-0.249977111117893"/>
      </bottom>
      <diagonal/>
    </border>
    <border>
      <left/>
      <right/>
      <top style="thin">
        <color theme="2" tint="-0.249977111117893"/>
      </top>
      <bottom/>
      <diagonal/>
    </border>
    <border>
      <left/>
      <right/>
      <top style="thin">
        <color theme="2" tint="-0.249977111117893"/>
      </top>
      <bottom style="medium">
        <color theme="0" tint="-0.499984740745262"/>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8" fillId="0" borderId="0"/>
    <xf numFmtId="44" fontId="1" fillId="0" borderId="0" applyFont="0" applyFill="0" applyBorder="0" applyAlignment="0" applyProtection="0"/>
    <xf numFmtId="43" fontId="1" fillId="0" borderId="0" applyFont="0" applyFill="0" applyBorder="0" applyAlignment="0" applyProtection="0"/>
  </cellStyleXfs>
  <cellXfs count="238">
    <xf numFmtId="0" fontId="0" fillId="0" borderId="0" xfId="0"/>
    <xf numFmtId="164" fontId="0" fillId="0" borderId="0" xfId="2" applyNumberFormat="1" applyFont="1"/>
    <xf numFmtId="0" fontId="3" fillId="2" borderId="0" xfId="0" applyNumberFormat="1" applyFont="1" applyFill="1" applyBorder="1" applyAlignment="1">
      <alignment horizontal="right" readingOrder="2"/>
    </xf>
    <xf numFmtId="0" fontId="3" fillId="3" borderId="0" xfId="0" applyNumberFormat="1" applyFont="1" applyFill="1" applyBorder="1" applyAlignment="1">
      <alignment horizontal="right" readingOrder="2"/>
    </xf>
    <xf numFmtId="0" fontId="3" fillId="3" borderId="1" xfId="0" applyNumberFormat="1" applyFont="1" applyFill="1" applyBorder="1" applyAlignment="1">
      <alignment horizontal="right" readingOrder="2"/>
    </xf>
    <xf numFmtId="0" fontId="3" fillId="4" borderId="0" xfId="0" quotePrefix="1" applyNumberFormat="1" applyFont="1" applyFill="1" applyBorder="1" applyAlignment="1">
      <alignment horizontal="right" vertical="top"/>
    </xf>
    <xf numFmtId="0" fontId="3" fillId="4" borderId="2" xfId="0" quotePrefix="1" applyNumberFormat="1" applyFont="1" applyFill="1" applyBorder="1" applyAlignment="1">
      <alignment horizontal="right" vertical="top"/>
    </xf>
    <xf numFmtId="0" fontId="0" fillId="5" borderId="0" xfId="0" applyFill="1"/>
    <xf numFmtId="0" fontId="0" fillId="5" borderId="0" xfId="0" applyFill="1" applyProtection="1"/>
    <xf numFmtId="9" fontId="0" fillId="5" borderId="0" xfId="1" applyFont="1" applyFill="1" applyProtection="1"/>
    <xf numFmtId="0" fontId="0" fillId="5" borderId="13" xfId="0" applyFill="1" applyBorder="1" applyProtection="1"/>
    <xf numFmtId="0" fontId="0" fillId="5" borderId="14" xfId="0" applyFill="1" applyBorder="1" applyProtection="1"/>
    <xf numFmtId="0" fontId="0" fillId="5" borderId="20" xfId="0" applyFill="1" applyBorder="1" applyProtection="1"/>
    <xf numFmtId="0" fontId="0" fillId="5" borderId="22" xfId="0" applyFill="1" applyBorder="1" applyProtection="1"/>
    <xf numFmtId="0" fontId="0" fillId="5" borderId="12" xfId="0" applyFill="1" applyBorder="1" applyProtection="1"/>
    <xf numFmtId="0" fontId="0" fillId="5" borderId="17" xfId="0" applyFill="1" applyBorder="1"/>
    <xf numFmtId="9" fontId="0" fillId="5" borderId="18" xfId="1" applyFont="1" applyFill="1" applyBorder="1"/>
    <xf numFmtId="0" fontId="0" fillId="5" borderId="19" xfId="0" applyFill="1" applyBorder="1"/>
    <xf numFmtId="9" fontId="0" fillId="5" borderId="20" xfId="1" applyFont="1" applyFill="1" applyBorder="1"/>
    <xf numFmtId="0" fontId="0" fillId="5" borderId="21" xfId="0" applyFill="1" applyBorder="1"/>
    <xf numFmtId="9" fontId="0" fillId="5" borderId="22" xfId="1" applyFont="1" applyFill="1" applyBorder="1"/>
    <xf numFmtId="0" fontId="0" fillId="5" borderId="24" xfId="0" applyFill="1" applyBorder="1"/>
    <xf numFmtId="0" fontId="0" fillId="5" borderId="18" xfId="0" applyFill="1" applyBorder="1"/>
    <xf numFmtId="0" fontId="0" fillId="5" borderId="0" xfId="0" applyFill="1" applyBorder="1"/>
    <xf numFmtId="0" fontId="0" fillId="5" borderId="20" xfId="0" applyFill="1" applyBorder="1"/>
    <xf numFmtId="0" fontId="0" fillId="5" borderId="25" xfId="0" applyFill="1" applyBorder="1"/>
    <xf numFmtId="0" fontId="0" fillId="5" borderId="22" xfId="0" applyFill="1" applyBorder="1"/>
    <xf numFmtId="0" fontId="0" fillId="5" borderId="13" xfId="0" applyFill="1" applyBorder="1"/>
    <xf numFmtId="0" fontId="0" fillId="5" borderId="11" xfId="0" applyFill="1" applyBorder="1"/>
    <xf numFmtId="0" fontId="2" fillId="5" borderId="23" xfId="0" applyFont="1" applyFill="1" applyBorder="1" applyAlignment="1" applyProtection="1">
      <alignment horizontal="center"/>
    </xf>
    <xf numFmtId="0" fontId="0" fillId="0" borderId="19" xfId="0" applyFill="1" applyBorder="1" applyProtection="1"/>
    <xf numFmtId="0" fontId="0" fillId="0" borderId="0" xfId="0" applyFill="1" applyBorder="1" applyProtection="1"/>
    <xf numFmtId="0" fontId="2" fillId="5" borderId="0" xfId="0" applyFont="1" applyFill="1" applyProtection="1"/>
    <xf numFmtId="14" fontId="0" fillId="5" borderId="0" xfId="0" applyNumberFormat="1" applyFill="1" applyProtection="1"/>
    <xf numFmtId="0" fontId="0" fillId="5" borderId="46" xfId="0" applyFill="1" applyBorder="1" applyProtection="1"/>
    <xf numFmtId="0" fontId="0" fillId="5" borderId="47" xfId="0" applyFill="1" applyBorder="1" applyProtection="1"/>
    <xf numFmtId="0" fontId="0" fillId="5" borderId="48" xfId="0" applyFill="1" applyBorder="1" applyProtection="1"/>
    <xf numFmtId="0" fontId="0" fillId="5" borderId="49" xfId="0" applyFill="1" applyBorder="1" applyProtection="1"/>
    <xf numFmtId="0" fontId="0" fillId="5" borderId="50" xfId="0" applyFill="1" applyBorder="1" applyProtection="1"/>
    <xf numFmtId="0" fontId="10" fillId="5" borderId="0" xfId="0" applyFont="1" applyFill="1" applyProtection="1"/>
    <xf numFmtId="0" fontId="2" fillId="5" borderId="15" xfId="0" applyFont="1" applyFill="1" applyBorder="1" applyAlignment="1" applyProtection="1">
      <alignment horizontal="center"/>
    </xf>
    <xf numFmtId="0" fontId="0" fillId="5" borderId="38" xfId="0" applyFill="1" applyBorder="1" applyProtection="1"/>
    <xf numFmtId="0" fontId="0" fillId="5" borderId="0" xfId="0" applyFill="1" applyBorder="1" applyProtection="1"/>
    <xf numFmtId="0" fontId="0" fillId="0" borderId="15" xfId="0" applyFill="1" applyBorder="1" applyAlignment="1" applyProtection="1">
      <alignment horizontal="center" vertical="top"/>
    </xf>
    <xf numFmtId="0" fontId="0" fillId="0" borderId="23" xfId="0" applyFill="1" applyBorder="1" applyAlignment="1" applyProtection="1">
      <alignment horizontal="center" vertical="top"/>
    </xf>
    <xf numFmtId="0" fontId="0" fillId="5" borderId="0" xfId="0" applyFill="1" applyAlignment="1" applyProtection="1">
      <alignment vertical="top"/>
    </xf>
    <xf numFmtId="0" fontId="0" fillId="15" borderId="0" xfId="0" applyFill="1" applyProtection="1"/>
    <xf numFmtId="0" fontId="2" fillId="8" borderId="0" xfId="0" applyFont="1" applyFill="1" applyBorder="1"/>
    <xf numFmtId="0" fontId="2" fillId="11" borderId="0" xfId="0" applyFont="1" applyFill="1" applyProtection="1"/>
    <xf numFmtId="0" fontId="2" fillId="8" borderId="0" xfId="0" applyFont="1" applyFill="1" applyProtection="1"/>
    <xf numFmtId="0" fontId="19" fillId="6" borderId="8" xfId="0" applyFont="1" applyFill="1" applyBorder="1" applyAlignment="1">
      <alignment vertical="center"/>
    </xf>
    <xf numFmtId="0" fontId="20" fillId="6" borderId="10" xfId="0" applyFont="1" applyFill="1" applyBorder="1" applyAlignment="1">
      <alignment horizontal="right" vertical="center" wrapText="1"/>
    </xf>
    <xf numFmtId="0" fontId="23" fillId="17" borderId="43" xfId="0" applyFont="1" applyFill="1" applyBorder="1"/>
    <xf numFmtId="0" fontId="24" fillId="17" borderId="42" xfId="0" applyFont="1" applyFill="1" applyBorder="1"/>
    <xf numFmtId="0" fontId="0" fillId="8" borderId="0" xfId="0" applyFill="1" applyAlignment="1">
      <alignment horizontal="right"/>
    </xf>
    <xf numFmtId="0" fontId="0" fillId="8" borderId="0" xfId="0" applyFill="1"/>
    <xf numFmtId="0" fontId="0" fillId="8" borderId="0" xfId="0" applyFill="1" applyAlignment="1">
      <alignment horizontal="right" readingOrder="2"/>
    </xf>
    <xf numFmtId="164" fontId="24" fillId="17" borderId="0" xfId="0" applyNumberFormat="1" applyFont="1" applyFill="1" applyBorder="1" applyAlignment="1">
      <alignment horizontal="right" vertical="center"/>
    </xf>
    <xf numFmtId="0" fontId="25" fillId="6" borderId="51" xfId="0" applyFont="1" applyFill="1" applyBorder="1"/>
    <xf numFmtId="0" fontId="25" fillId="6" borderId="6" xfId="0" applyFont="1" applyFill="1" applyBorder="1"/>
    <xf numFmtId="0" fontId="25" fillId="6" borderId="53" xfId="0" applyFont="1" applyFill="1" applyBorder="1"/>
    <xf numFmtId="0" fontId="25" fillId="6" borderId="6" xfId="0" applyFont="1" applyFill="1" applyBorder="1" applyAlignment="1"/>
    <xf numFmtId="0" fontId="18" fillId="8" borderId="0" xfId="0" applyFont="1" applyFill="1" applyAlignment="1">
      <alignment horizontal="right"/>
    </xf>
    <xf numFmtId="0" fontId="0" fillId="8" borderId="0" xfId="0" applyFill="1" applyBorder="1" applyAlignment="1">
      <alignment horizontal="right" vertical="center"/>
    </xf>
    <xf numFmtId="0" fontId="2" fillId="8" borderId="0" xfId="0" applyFont="1" applyFill="1" applyBorder="1" applyAlignment="1">
      <alignment horizontal="right" vertical="center" wrapText="1"/>
    </xf>
    <xf numFmtId="0" fontId="0" fillId="8" borderId="0" xfId="0" applyFill="1" applyBorder="1"/>
    <xf numFmtId="0" fontId="24" fillId="17" borderId="0" xfId="0" applyFont="1" applyFill="1" applyBorder="1"/>
    <xf numFmtId="0" fontId="30" fillId="17" borderId="43" xfId="0" applyFont="1" applyFill="1" applyBorder="1"/>
    <xf numFmtId="1" fontId="26" fillId="6" borderId="31" xfId="0" applyNumberFormat="1" applyFont="1" applyFill="1" applyBorder="1" applyAlignment="1">
      <alignment horizontal="right" vertical="center"/>
    </xf>
    <xf numFmtId="0" fontId="26" fillId="8" borderId="0" xfId="0" applyFont="1" applyFill="1" applyBorder="1" applyAlignment="1">
      <alignment horizontal="right" vertical="center"/>
    </xf>
    <xf numFmtId="0" fontId="26" fillId="6" borderId="27" xfId="0" applyFont="1" applyFill="1" applyBorder="1" applyAlignment="1">
      <alignment horizontal="right" vertical="center" wrapText="1"/>
    </xf>
    <xf numFmtId="0" fontId="26" fillId="6" borderId="31" xfId="0" applyFont="1" applyFill="1" applyBorder="1" applyAlignment="1">
      <alignment horizontal="right" vertical="center"/>
    </xf>
    <xf numFmtId="0" fontId="26" fillId="6" borderId="27" xfId="0" applyFont="1" applyFill="1" applyBorder="1" applyAlignment="1">
      <alignment horizontal="right" vertical="center"/>
    </xf>
    <xf numFmtId="164" fontId="30" fillId="18" borderId="29" xfId="2" applyNumberFormat="1" applyFont="1" applyFill="1" applyBorder="1" applyAlignment="1">
      <alignment horizontal="right" vertical="center"/>
    </xf>
    <xf numFmtId="164" fontId="26" fillId="6" borderId="29" xfId="2" applyNumberFormat="1" applyFont="1" applyFill="1" applyBorder="1" applyAlignment="1">
      <alignment horizontal="right" vertical="center"/>
    </xf>
    <xf numFmtId="165" fontId="26" fillId="6" borderId="29" xfId="3" applyNumberFormat="1" applyFont="1" applyFill="1" applyBorder="1" applyAlignment="1">
      <alignment horizontal="right" vertical="center"/>
    </xf>
    <xf numFmtId="9" fontId="26" fillId="6" borderId="31" xfId="1" applyFont="1" applyFill="1" applyBorder="1" applyAlignment="1">
      <alignment horizontal="right" vertical="center"/>
    </xf>
    <xf numFmtId="0" fontId="25" fillId="6" borderId="30" xfId="0" applyFont="1" applyFill="1" applyBorder="1"/>
    <xf numFmtId="0" fontId="25" fillId="8" borderId="0" xfId="0" applyFont="1" applyFill="1" applyBorder="1"/>
    <xf numFmtId="0" fontId="25" fillId="6" borderId="26" xfId="0" applyFont="1" applyFill="1" applyBorder="1" applyAlignment="1">
      <alignment vertical="center"/>
    </xf>
    <xf numFmtId="0" fontId="25" fillId="6" borderId="30" xfId="0" applyFont="1" applyFill="1" applyBorder="1" applyAlignment="1">
      <alignment vertical="center"/>
    </xf>
    <xf numFmtId="0" fontId="25" fillId="6" borderId="26" xfId="0" applyFont="1" applyFill="1" applyBorder="1" applyAlignment="1">
      <alignment horizontal="right" vertical="center"/>
    </xf>
    <xf numFmtId="0" fontId="31" fillId="18" borderId="28" xfId="0" applyFont="1" applyFill="1" applyBorder="1" applyAlignment="1">
      <alignment horizontal="right" vertical="center"/>
    </xf>
    <xf numFmtId="0" fontId="25" fillId="6" borderId="28" xfId="0" applyFont="1" applyFill="1" applyBorder="1" applyAlignment="1">
      <alignment horizontal="right" vertical="center"/>
    </xf>
    <xf numFmtId="0" fontId="25" fillId="6" borderId="30" xfId="0" applyFont="1" applyFill="1" applyBorder="1" applyAlignment="1">
      <alignment horizontal="right" vertical="center"/>
    </xf>
    <xf numFmtId="9" fontId="25" fillId="6" borderId="54" xfId="1" applyFont="1" applyFill="1" applyBorder="1" applyAlignment="1">
      <alignment horizontal="center" vertical="center"/>
    </xf>
    <xf numFmtId="0" fontId="26" fillId="6" borderId="7" xfId="0" applyFont="1" applyFill="1" applyBorder="1" applyAlignment="1">
      <alignment horizontal="center" vertical="center"/>
    </xf>
    <xf numFmtId="0" fontId="25" fillId="6" borderId="7" xfId="0" applyFont="1" applyFill="1" applyBorder="1" applyAlignment="1">
      <alignment horizontal="center" vertical="center"/>
    </xf>
    <xf numFmtId="9" fontId="26" fillId="6" borderId="54" xfId="1" applyFont="1" applyFill="1" applyBorder="1" applyAlignment="1">
      <alignment horizontal="center" vertical="center"/>
    </xf>
    <xf numFmtId="165" fontId="0" fillId="5" borderId="24" xfId="3" applyNumberFormat="1" applyFont="1" applyFill="1" applyBorder="1"/>
    <xf numFmtId="165" fontId="0" fillId="5" borderId="0" xfId="3" applyNumberFormat="1" applyFont="1" applyFill="1" applyBorder="1"/>
    <xf numFmtId="0" fontId="34" fillId="10" borderId="0" xfId="0" applyFont="1" applyFill="1"/>
    <xf numFmtId="0" fontId="0" fillId="10" borderId="0" xfId="0" applyFill="1"/>
    <xf numFmtId="0" fontId="0" fillId="7" borderId="56" xfId="0" applyFont="1" applyFill="1" applyBorder="1" applyProtection="1">
      <protection locked="0"/>
    </xf>
    <xf numFmtId="0" fontId="0" fillId="7" borderId="36" xfId="0" applyFont="1" applyFill="1" applyBorder="1" applyProtection="1">
      <protection locked="0"/>
    </xf>
    <xf numFmtId="0" fontId="0" fillId="7" borderId="37" xfId="0" applyFont="1" applyFill="1" applyBorder="1" applyProtection="1">
      <protection locked="0"/>
    </xf>
    <xf numFmtId="0" fontId="0" fillId="7" borderId="38" xfId="0" applyFont="1" applyFill="1" applyBorder="1" applyProtection="1">
      <protection locked="0"/>
    </xf>
    <xf numFmtId="14" fontId="12" fillId="13" borderId="38" xfId="0" applyNumberFormat="1" applyFont="1" applyFill="1" applyBorder="1" applyProtection="1">
      <protection locked="0"/>
    </xf>
    <xf numFmtId="14" fontId="0" fillId="7" borderId="38" xfId="0" applyNumberFormat="1" applyFont="1" applyFill="1" applyBorder="1" applyAlignment="1" applyProtection="1">
      <alignment horizontal="center"/>
      <protection locked="0"/>
    </xf>
    <xf numFmtId="14" fontId="14" fillId="13" borderId="38" xfId="0" applyNumberFormat="1" applyFont="1" applyFill="1" applyBorder="1" applyAlignment="1" applyProtection="1">
      <alignment horizontal="center"/>
      <protection locked="0"/>
    </xf>
    <xf numFmtId="49" fontId="0" fillId="0" borderId="38" xfId="0" applyNumberFormat="1" applyBorder="1" applyProtection="1">
      <protection locked="0"/>
    </xf>
    <xf numFmtId="0" fontId="0" fillId="5" borderId="0" xfId="0" applyFill="1" applyAlignment="1" applyProtection="1">
      <alignment horizontal="left"/>
    </xf>
    <xf numFmtId="0" fontId="0" fillId="5" borderId="0" xfId="0" applyFill="1" applyAlignment="1" applyProtection="1">
      <alignment horizontal="center"/>
    </xf>
    <xf numFmtId="0" fontId="0" fillId="8" borderId="0" xfId="0" applyFill="1" applyBorder="1" applyAlignment="1" applyProtection="1">
      <alignment horizontal="left"/>
    </xf>
    <xf numFmtId="0" fontId="28" fillId="8" borderId="0" xfId="0" applyFont="1" applyFill="1" applyBorder="1" applyAlignment="1" applyProtection="1">
      <alignment horizontal="center"/>
    </xf>
    <xf numFmtId="0" fontId="0" fillId="8" borderId="0" xfId="0" applyFill="1" applyBorder="1" applyProtection="1"/>
    <xf numFmtId="0" fontId="27" fillId="8" borderId="0" xfId="0" applyFont="1" applyFill="1" applyBorder="1" applyAlignment="1" applyProtection="1">
      <alignment horizontal="center"/>
    </xf>
    <xf numFmtId="0" fontId="0" fillId="8" borderId="0" xfId="0" applyFill="1" applyAlignment="1" applyProtection="1">
      <alignment horizontal="center"/>
    </xf>
    <xf numFmtId="0" fontId="0" fillId="5" borderId="0" xfId="0" applyFill="1" applyBorder="1" applyAlignment="1" applyProtection="1">
      <alignment horizontal="left"/>
    </xf>
    <xf numFmtId="0" fontId="27" fillId="5" borderId="0" xfId="0" applyFont="1" applyFill="1" applyBorder="1" applyProtection="1"/>
    <xf numFmtId="0" fontId="2" fillId="5" borderId="0" xfId="0" applyFont="1" applyFill="1" applyBorder="1" applyProtection="1"/>
    <xf numFmtId="0" fontId="2" fillId="5" borderId="0" xfId="0" applyFont="1" applyFill="1" applyBorder="1" applyAlignment="1" applyProtection="1">
      <alignment vertical="center"/>
    </xf>
    <xf numFmtId="0" fontId="5" fillId="5" borderId="0" xfId="0" applyFont="1" applyFill="1" applyBorder="1" applyAlignment="1" applyProtection="1">
      <alignment vertical="center"/>
    </xf>
    <xf numFmtId="0" fontId="15" fillId="5" borderId="0" xfId="0" applyFont="1" applyFill="1" applyProtection="1"/>
    <xf numFmtId="0" fontId="16" fillId="5" borderId="0" xfId="0" applyFont="1" applyFill="1" applyProtection="1"/>
    <xf numFmtId="0" fontId="17" fillId="5" borderId="0" xfId="0" applyFont="1" applyFill="1" applyProtection="1"/>
    <xf numFmtId="0" fontId="0" fillId="5" borderId="0" xfId="0" applyFill="1" applyAlignment="1" applyProtection="1">
      <alignment horizontal="left" vertical="top"/>
    </xf>
    <xf numFmtId="0" fontId="7" fillId="9" borderId="38" xfId="0" applyFont="1" applyFill="1" applyBorder="1" applyAlignment="1" applyProtection="1">
      <alignment horizontal="center" vertical="top" wrapText="1"/>
    </xf>
    <xf numFmtId="0" fontId="11" fillId="13" borderId="38" xfId="0" applyFont="1" applyFill="1" applyBorder="1" applyAlignment="1" applyProtection="1">
      <alignment horizontal="center" vertical="top" wrapText="1"/>
    </xf>
    <xf numFmtId="0" fontId="13" fillId="13" borderId="38" xfId="0" applyFont="1" applyFill="1" applyBorder="1" applyAlignment="1" applyProtection="1">
      <alignment horizontal="center" vertical="top" wrapText="1"/>
    </xf>
    <xf numFmtId="0" fontId="7" fillId="9" borderId="38" xfId="0" applyFont="1" applyFill="1" applyBorder="1" applyAlignment="1" applyProtection="1">
      <alignment horizontal="right" vertical="top" wrapText="1"/>
    </xf>
    <xf numFmtId="0" fontId="7" fillId="5" borderId="0" xfId="0" applyFont="1" applyFill="1" applyBorder="1" applyAlignment="1" applyProtection="1">
      <alignment vertical="top"/>
    </xf>
    <xf numFmtId="0" fontId="7" fillId="0" borderId="23" xfId="0" applyFont="1" applyFill="1" applyBorder="1" applyAlignment="1" applyProtection="1">
      <alignment horizontal="center" vertical="top" wrapText="1"/>
    </xf>
    <xf numFmtId="0" fontId="7" fillId="0" borderId="15" xfId="0" applyFont="1" applyFill="1" applyBorder="1" applyAlignment="1" applyProtection="1">
      <alignment horizontal="center" vertical="top" wrapText="1"/>
    </xf>
    <xf numFmtId="0" fontId="7" fillId="0" borderId="0" xfId="0" applyFont="1" applyFill="1" applyBorder="1" applyAlignment="1" applyProtection="1">
      <alignment horizontal="center" vertical="top" wrapText="1"/>
    </xf>
    <xf numFmtId="0" fontId="7" fillId="12" borderId="0" xfId="0" applyFont="1" applyFill="1" applyBorder="1" applyAlignment="1" applyProtection="1">
      <alignment horizontal="center" vertical="top" wrapText="1"/>
    </xf>
    <xf numFmtId="0" fontId="0" fillId="9" borderId="66" xfId="0" applyFill="1" applyBorder="1" applyAlignment="1" applyProtection="1">
      <alignment horizontal="left"/>
    </xf>
    <xf numFmtId="0" fontId="9" fillId="5" borderId="0" xfId="0" applyFont="1" applyFill="1" applyBorder="1" applyProtection="1"/>
    <xf numFmtId="0" fontId="0" fillId="5" borderId="0" xfId="0" applyFont="1" applyFill="1" applyBorder="1" applyProtection="1"/>
    <xf numFmtId="0" fontId="0" fillId="0" borderId="0" xfId="0" applyFont="1" applyFill="1" applyBorder="1" applyProtection="1"/>
    <xf numFmtId="0" fontId="0" fillId="0" borderId="19" xfId="0" applyFont="1" applyFill="1" applyBorder="1" applyProtection="1"/>
    <xf numFmtId="0" fontId="0" fillId="0" borderId="36" xfId="0" applyFont="1" applyFill="1" applyBorder="1" applyProtection="1"/>
    <xf numFmtId="0" fontId="0" fillId="9" borderId="67" xfId="0" applyFill="1" applyBorder="1" applyAlignment="1" applyProtection="1">
      <alignment horizontal="left"/>
    </xf>
    <xf numFmtId="0" fontId="0" fillId="9" borderId="68" xfId="0" applyFill="1" applyBorder="1" applyAlignment="1" applyProtection="1">
      <alignment horizontal="left"/>
    </xf>
    <xf numFmtId="0" fontId="0" fillId="0" borderId="0" xfId="0" applyProtection="1"/>
    <xf numFmtId="0" fontId="0" fillId="11" borderId="0" xfId="0" applyFont="1" applyFill="1" applyBorder="1" applyProtection="1"/>
    <xf numFmtId="0" fontId="0" fillId="16" borderId="0" xfId="0" applyFont="1" applyFill="1" applyBorder="1" applyProtection="1"/>
    <xf numFmtId="0" fontId="2" fillId="11" borderId="0" xfId="0" applyFont="1" applyFill="1" applyBorder="1" applyProtection="1"/>
    <xf numFmtId="0" fontId="2" fillId="16" borderId="0" xfId="0" applyFont="1" applyFill="1" applyBorder="1" applyProtection="1"/>
    <xf numFmtId="0" fontId="2" fillId="8" borderId="0" xfId="0" applyFont="1" applyFill="1" applyBorder="1" applyProtection="1"/>
    <xf numFmtId="0" fontId="2" fillId="9" borderId="0" xfId="0" applyFont="1" applyFill="1" applyProtection="1"/>
    <xf numFmtId="0" fontId="2" fillId="14" borderId="0" xfId="0" applyFont="1" applyFill="1" applyProtection="1"/>
    <xf numFmtId="0" fontId="0" fillId="9" borderId="0" xfId="0" applyFill="1" applyProtection="1"/>
    <xf numFmtId="0" fontId="0" fillId="14" borderId="0" xfId="0" applyFill="1" applyProtection="1"/>
    <xf numFmtId="0" fontId="0" fillId="0" borderId="0" xfId="0" applyFill="1" applyProtection="1"/>
    <xf numFmtId="0" fontId="0" fillId="0" borderId="38" xfId="0" applyBorder="1" applyProtection="1">
      <protection locked="0"/>
    </xf>
    <xf numFmtId="0" fontId="0" fillId="8" borderId="0" xfId="0" applyFill="1" applyProtection="1"/>
    <xf numFmtId="0" fontId="21" fillId="8" borderId="0" xfId="0" applyFont="1" applyFill="1" applyProtection="1"/>
    <xf numFmtId="0" fontId="21" fillId="5" borderId="0" xfId="0" applyFont="1" applyFill="1" applyProtection="1"/>
    <xf numFmtId="0" fontId="33" fillId="5" borderId="0" xfId="0" applyFont="1" applyFill="1" applyAlignment="1" applyProtection="1">
      <alignment horizontal="center"/>
    </xf>
    <xf numFmtId="1" fontId="0" fillId="5" borderId="0" xfId="0" applyNumberFormat="1" applyFill="1" applyProtection="1"/>
    <xf numFmtId="0" fontId="22" fillId="5" borderId="0" xfId="0" applyFont="1" applyFill="1" applyProtection="1"/>
    <xf numFmtId="0" fontId="0" fillId="10" borderId="38" xfId="0" applyFont="1" applyFill="1" applyBorder="1" applyProtection="1"/>
    <xf numFmtId="0" fontId="0" fillId="10" borderId="38" xfId="0" applyFill="1" applyBorder="1" applyProtection="1"/>
    <xf numFmtId="0" fontId="32" fillId="5" borderId="0" xfId="0" applyFont="1" applyFill="1" applyProtection="1"/>
    <xf numFmtId="0" fontId="7" fillId="9" borderId="57" xfId="0" applyFont="1" applyFill="1" applyBorder="1" applyAlignment="1" applyProtection="1">
      <alignment horizontal="center" vertical="center" wrapText="1"/>
    </xf>
    <xf numFmtId="0" fontId="7" fillId="9" borderId="58" xfId="0" applyFont="1" applyFill="1" applyBorder="1" applyAlignment="1" applyProtection="1">
      <alignment horizontal="center" vertical="center" wrapText="1"/>
    </xf>
    <xf numFmtId="0" fontId="2" fillId="8" borderId="38" xfId="0" applyFont="1" applyFill="1" applyBorder="1" applyAlignment="1" applyProtection="1">
      <alignment vertical="top" wrapText="1"/>
    </xf>
    <xf numFmtId="0" fontId="0" fillId="9" borderId="66" xfId="0" applyFill="1" applyBorder="1" applyAlignment="1" applyProtection="1">
      <alignment horizontal="center"/>
    </xf>
    <xf numFmtId="0" fontId="2" fillId="7" borderId="65" xfId="0" applyFont="1" applyFill="1" applyBorder="1" applyProtection="1"/>
    <xf numFmtId="0" fontId="0" fillId="9" borderId="67" xfId="0" applyFill="1" applyBorder="1" applyAlignment="1" applyProtection="1">
      <alignment horizontal="center"/>
    </xf>
    <xf numFmtId="0" fontId="2" fillId="7" borderId="64" xfId="0" applyFont="1" applyFill="1" applyBorder="1" applyProtection="1"/>
    <xf numFmtId="0" fontId="2" fillId="7" borderId="59" xfId="0" applyFont="1" applyFill="1" applyBorder="1" applyProtection="1"/>
    <xf numFmtId="0" fontId="9" fillId="5" borderId="0" xfId="0" quotePrefix="1" applyFont="1" applyFill="1" applyBorder="1" applyProtection="1"/>
    <xf numFmtId="0" fontId="0" fillId="9" borderId="68" xfId="0" applyFill="1" applyBorder="1" applyAlignment="1" applyProtection="1">
      <alignment horizontal="center"/>
    </xf>
    <xf numFmtId="0" fontId="2" fillId="7" borderId="61" xfId="0" applyFont="1" applyFill="1" applyBorder="1" applyProtection="1"/>
    <xf numFmtId="0" fontId="9" fillId="8" borderId="38" xfId="0" quotePrefix="1" applyFont="1" applyFill="1" applyBorder="1" applyProtection="1"/>
    <xf numFmtId="0" fontId="9" fillId="8" borderId="38" xfId="0" applyFont="1" applyFill="1" applyBorder="1" applyProtection="1"/>
    <xf numFmtId="0" fontId="2" fillId="8" borderId="38" xfId="0" quotePrefix="1" applyFont="1" applyFill="1" applyBorder="1" applyProtection="1"/>
    <xf numFmtId="0" fontId="0" fillId="7" borderId="69" xfId="0" applyNumberFormat="1" applyFont="1" applyFill="1" applyBorder="1" applyProtection="1">
      <protection locked="0"/>
    </xf>
    <xf numFmtId="0" fontId="0" fillId="7" borderId="0" xfId="0" applyNumberFormat="1" applyFont="1" applyFill="1" applyBorder="1" applyProtection="1">
      <protection locked="0"/>
    </xf>
    <xf numFmtId="0" fontId="0" fillId="7" borderId="70" xfId="0" applyNumberFormat="1" applyFont="1" applyFill="1" applyBorder="1" applyProtection="1">
      <protection locked="0"/>
    </xf>
    <xf numFmtId="2" fontId="0" fillId="7" borderId="37" xfId="0" applyNumberFormat="1" applyFont="1" applyFill="1" applyBorder="1" applyProtection="1">
      <protection locked="0"/>
    </xf>
    <xf numFmtId="0" fontId="0" fillId="7" borderId="71" xfId="0" applyNumberFormat="1" applyFont="1" applyFill="1" applyBorder="1" applyProtection="1">
      <protection locked="0"/>
    </xf>
    <xf numFmtId="2" fontId="0" fillId="7" borderId="71" xfId="0" applyNumberFormat="1" applyFont="1" applyFill="1" applyBorder="1" applyProtection="1">
      <protection locked="0"/>
    </xf>
    <xf numFmtId="2" fontId="0" fillId="7" borderId="72" xfId="0" applyNumberFormat="1" applyFont="1" applyFill="1" applyBorder="1" applyProtection="1">
      <protection locked="0"/>
    </xf>
    <xf numFmtId="0" fontId="0" fillId="7" borderId="60" xfId="0" applyFont="1" applyFill="1" applyBorder="1" applyProtection="1">
      <protection locked="0"/>
    </xf>
    <xf numFmtId="2" fontId="0" fillId="7" borderId="60" xfId="0" applyNumberFormat="1" applyFont="1" applyFill="1" applyBorder="1" applyProtection="1">
      <protection locked="0"/>
    </xf>
    <xf numFmtId="1" fontId="0" fillId="7" borderId="55" xfId="0" applyNumberFormat="1" applyFill="1" applyBorder="1" applyAlignment="1" applyProtection="1">
      <alignment horizontal="center"/>
      <protection locked="0"/>
    </xf>
    <xf numFmtId="0" fontId="2" fillId="9" borderId="63" xfId="0" applyFont="1" applyFill="1" applyBorder="1" applyAlignment="1" applyProtection="1">
      <alignment horizontal="center" vertical="center"/>
    </xf>
    <xf numFmtId="0" fontId="0" fillId="6" borderId="6" xfId="0" applyFill="1" applyBorder="1" applyProtection="1"/>
    <xf numFmtId="0" fontId="5" fillId="6" borderId="0" xfId="0" applyFont="1" applyFill="1" applyBorder="1" applyProtection="1"/>
    <xf numFmtId="0" fontId="5" fillId="6" borderId="7" xfId="0" applyFont="1" applyFill="1" applyBorder="1" applyProtection="1"/>
    <xf numFmtId="0" fontId="5" fillId="6" borderId="6" xfId="0" applyFont="1" applyFill="1" applyBorder="1" applyProtection="1"/>
    <xf numFmtId="0" fontId="4" fillId="6" borderId="6" xfId="0" applyFont="1" applyFill="1" applyBorder="1" applyAlignment="1" applyProtection="1">
      <alignment vertical="center"/>
    </xf>
    <xf numFmtId="0" fontId="5" fillId="6" borderId="0" xfId="0" applyFont="1" applyFill="1" applyBorder="1" applyAlignment="1" applyProtection="1">
      <alignment horizontal="right" vertical="center"/>
    </xf>
    <xf numFmtId="0" fontId="5" fillId="6" borderId="0" xfId="0" applyFont="1" applyFill="1" applyBorder="1" applyAlignment="1" applyProtection="1">
      <alignment vertical="center"/>
    </xf>
    <xf numFmtId="0" fontId="5" fillId="6" borderId="7" xfId="0" applyFont="1" applyFill="1" applyBorder="1" applyAlignment="1" applyProtection="1">
      <alignment vertical="center"/>
    </xf>
    <xf numFmtId="0" fontId="5" fillId="6" borderId="6" xfId="0" applyFont="1" applyFill="1" applyBorder="1" applyAlignment="1" applyProtection="1">
      <alignment vertical="center"/>
    </xf>
    <xf numFmtId="0" fontId="6" fillId="6" borderId="6" xfId="0" applyFont="1" applyFill="1" applyBorder="1" applyAlignment="1" applyProtection="1">
      <alignment vertical="center"/>
    </xf>
    <xf numFmtId="0" fontId="35" fillId="6" borderId="0" xfId="0" applyFont="1" applyFill="1" applyBorder="1" applyAlignment="1" applyProtection="1">
      <alignment vertical="center"/>
    </xf>
    <xf numFmtId="0" fontId="5" fillId="6" borderId="6" xfId="0" applyFont="1" applyFill="1" applyBorder="1" applyAlignment="1" applyProtection="1">
      <alignment horizontal="center" vertical="center"/>
    </xf>
    <xf numFmtId="0" fontId="5" fillId="6" borderId="8" xfId="0" applyFont="1" applyFill="1" applyBorder="1" applyProtection="1"/>
    <xf numFmtId="0" fontId="5" fillId="6" borderId="9" xfId="0" applyFont="1" applyFill="1" applyBorder="1" applyProtection="1"/>
    <xf numFmtId="0" fontId="5" fillId="6" borderId="10" xfId="0" applyFont="1" applyFill="1" applyBorder="1" applyProtection="1"/>
    <xf numFmtId="1" fontId="0" fillId="7" borderId="56" xfId="0" applyNumberFormat="1" applyFont="1" applyFill="1" applyBorder="1" applyProtection="1">
      <protection locked="0"/>
    </xf>
    <xf numFmtId="1" fontId="0" fillId="7" borderId="62" xfId="0" applyNumberFormat="1" applyFont="1" applyFill="1" applyBorder="1" applyProtection="1">
      <protection locked="0"/>
    </xf>
    <xf numFmtId="1" fontId="0" fillId="7" borderId="36" xfId="0" applyNumberFormat="1" applyFont="1" applyFill="1" applyBorder="1" applyProtection="1">
      <protection locked="0"/>
    </xf>
    <xf numFmtId="1" fontId="0" fillId="7" borderId="37" xfId="0" applyNumberFormat="1" applyFont="1" applyFill="1" applyBorder="1" applyProtection="1">
      <protection locked="0"/>
    </xf>
    <xf numFmtId="14" fontId="0" fillId="5" borderId="0" xfId="0" applyNumberFormat="1" applyFill="1" applyAlignment="1" applyProtection="1">
      <alignment horizontal="center"/>
    </xf>
    <xf numFmtId="14" fontId="5" fillId="5" borderId="0" xfId="0" applyNumberFormat="1" applyFont="1" applyFill="1" applyBorder="1" applyAlignment="1" applyProtection="1">
      <alignment vertical="center"/>
    </xf>
    <xf numFmtId="165" fontId="26" fillId="6" borderId="7" xfId="3" applyNumberFormat="1" applyFont="1" applyFill="1" applyBorder="1" applyAlignment="1">
      <alignment vertical="center"/>
    </xf>
    <xf numFmtId="165" fontId="26" fillId="6" borderId="52" xfId="3" applyNumberFormat="1" applyFont="1" applyFill="1" applyBorder="1" applyAlignment="1">
      <alignment horizontal="center" vertical="center" readingOrder="2"/>
    </xf>
    <xf numFmtId="0" fontId="36" fillId="10" borderId="55" xfId="0" applyFont="1" applyFill="1" applyBorder="1" applyAlignment="1">
      <alignment horizontal="center" wrapText="1"/>
    </xf>
    <xf numFmtId="0" fontId="0" fillId="0" borderId="0" xfId="2" applyNumberFormat="1" applyFont="1"/>
    <xf numFmtId="0" fontId="9" fillId="5" borderId="0" xfId="0" applyFont="1" applyFill="1" applyProtection="1"/>
    <xf numFmtId="0" fontId="24" fillId="18" borderId="3" xfId="0" applyFont="1" applyFill="1" applyBorder="1" applyAlignment="1" applyProtection="1">
      <alignment horizontal="center" vertical="center" wrapText="1"/>
    </xf>
    <xf numFmtId="0" fontId="24" fillId="18" borderId="4" xfId="0" applyFont="1" applyFill="1" applyBorder="1" applyAlignment="1" applyProtection="1">
      <alignment horizontal="center" vertical="center"/>
    </xf>
    <xf numFmtId="0" fontId="24" fillId="18" borderId="5" xfId="0" applyFont="1" applyFill="1" applyBorder="1" applyAlignment="1" applyProtection="1">
      <alignment horizontal="center" vertical="center"/>
    </xf>
    <xf numFmtId="0" fontId="24" fillId="18" borderId="6" xfId="0" applyFont="1" applyFill="1" applyBorder="1" applyAlignment="1" applyProtection="1">
      <alignment horizontal="center" vertical="center"/>
    </xf>
    <xf numFmtId="0" fontId="24" fillId="18" borderId="0" xfId="0" applyFont="1" applyFill="1" applyBorder="1" applyAlignment="1" applyProtection="1">
      <alignment horizontal="center" vertical="center"/>
    </xf>
    <xf numFmtId="0" fontId="24" fillId="18" borderId="7" xfId="0" applyFont="1" applyFill="1" applyBorder="1" applyAlignment="1" applyProtection="1">
      <alignment horizontal="center" vertical="center"/>
    </xf>
    <xf numFmtId="0" fontId="37" fillId="19" borderId="3" xfId="0" applyFont="1" applyFill="1" applyBorder="1" applyAlignment="1" applyProtection="1">
      <alignment horizontal="right"/>
    </xf>
    <xf numFmtId="0" fontId="37" fillId="19" borderId="4" xfId="0" applyFont="1" applyFill="1" applyBorder="1" applyAlignment="1" applyProtection="1">
      <alignment horizontal="right"/>
    </xf>
    <xf numFmtId="0" fontId="37" fillId="19" borderId="5" xfId="0" applyFont="1" applyFill="1" applyBorder="1" applyAlignment="1" applyProtection="1">
      <alignment horizontal="right"/>
    </xf>
    <xf numFmtId="0" fontId="5" fillId="19" borderId="8" xfId="0" applyFont="1" applyFill="1" applyBorder="1" applyAlignment="1" applyProtection="1">
      <alignment horizontal="center"/>
    </xf>
    <xf numFmtId="0" fontId="5" fillId="19" borderId="9" xfId="0" applyFont="1" applyFill="1" applyBorder="1" applyAlignment="1" applyProtection="1">
      <alignment horizontal="center"/>
    </xf>
    <xf numFmtId="0" fontId="5" fillId="19" borderId="10" xfId="0" applyFont="1" applyFill="1" applyBorder="1" applyAlignment="1" applyProtection="1">
      <alignment horizontal="center"/>
    </xf>
    <xf numFmtId="0" fontId="5" fillId="7" borderId="39" xfId="0" applyFont="1" applyFill="1" applyBorder="1" applyAlignment="1" applyProtection="1">
      <alignment horizontal="center" vertical="center"/>
      <protection locked="0"/>
    </xf>
    <xf numFmtId="0" fontId="5" fillId="7" borderId="40" xfId="0" applyFont="1" applyFill="1" applyBorder="1" applyAlignment="1" applyProtection="1">
      <alignment horizontal="center" vertical="center"/>
      <protection locked="0"/>
    </xf>
    <xf numFmtId="0" fontId="5" fillId="7" borderId="41" xfId="0" applyFont="1" applyFill="1" applyBorder="1" applyAlignment="1" applyProtection="1">
      <alignment horizontal="center" vertical="center"/>
      <protection locked="0"/>
    </xf>
    <xf numFmtId="0" fontId="5" fillId="19" borderId="6" xfId="0" applyFont="1" applyFill="1" applyBorder="1" applyAlignment="1" applyProtection="1">
      <alignment horizontal="center" vertical="center"/>
    </xf>
    <xf numFmtId="0" fontId="5" fillId="19" borderId="0" xfId="0" applyFont="1" applyFill="1" applyBorder="1" applyAlignment="1" applyProtection="1">
      <alignment horizontal="center" vertical="center"/>
    </xf>
    <xf numFmtId="0" fontId="5" fillId="19" borderId="7" xfId="0" applyFont="1" applyFill="1" applyBorder="1" applyAlignment="1" applyProtection="1">
      <alignment horizontal="center" vertical="center"/>
    </xf>
    <xf numFmtId="0" fontId="5" fillId="19" borderId="6" xfId="0" applyFont="1" applyFill="1" applyBorder="1" applyAlignment="1" applyProtection="1">
      <alignment horizontal="center"/>
    </xf>
    <xf numFmtId="0" fontId="5" fillId="19" borderId="0" xfId="0" applyFont="1" applyFill="1" applyBorder="1" applyAlignment="1" applyProtection="1">
      <alignment horizontal="center"/>
    </xf>
    <xf numFmtId="0" fontId="5" fillId="19" borderId="7" xfId="0" applyFont="1" applyFill="1" applyBorder="1" applyAlignment="1" applyProtection="1">
      <alignment horizontal="center"/>
    </xf>
    <xf numFmtId="0" fontId="2" fillId="5" borderId="44" xfId="0" applyFont="1" applyFill="1" applyBorder="1" applyAlignment="1" applyProtection="1">
      <alignment horizontal="center"/>
    </xf>
    <xf numFmtId="0" fontId="2" fillId="5" borderId="45" xfId="0" applyFont="1" applyFill="1" applyBorder="1" applyAlignment="1" applyProtection="1">
      <alignment horizontal="center"/>
    </xf>
    <xf numFmtId="0" fontId="0" fillId="8" borderId="0" xfId="0" applyFill="1" applyBorder="1" applyAlignment="1">
      <alignment horizontal="center"/>
    </xf>
    <xf numFmtId="0" fontId="4" fillId="6" borderId="32" xfId="0" applyFont="1" applyFill="1" applyBorder="1" applyAlignment="1">
      <alignment horizontal="center" vertical="center"/>
    </xf>
    <xf numFmtId="0" fontId="4" fillId="6" borderId="34" xfId="0" applyFont="1" applyFill="1" applyBorder="1" applyAlignment="1">
      <alignment horizontal="center" vertical="center"/>
    </xf>
    <xf numFmtId="0" fontId="4" fillId="6" borderId="33" xfId="0" applyFont="1" applyFill="1" applyBorder="1" applyAlignment="1" applyProtection="1">
      <alignment horizontal="center" vertical="center"/>
      <protection locked="0"/>
    </xf>
    <xf numFmtId="0" fontId="4" fillId="6" borderId="35" xfId="0" applyFont="1" applyFill="1" applyBorder="1" applyAlignment="1" applyProtection="1">
      <alignment horizontal="center" vertical="center"/>
      <protection locked="0"/>
    </xf>
    <xf numFmtId="0" fontId="0" fillId="8" borderId="0" xfId="0" applyFill="1" applyAlignment="1">
      <alignment horizontal="right" vertical="center" readingOrder="2"/>
    </xf>
    <xf numFmtId="0" fontId="0" fillId="5" borderId="23" xfId="0" applyFill="1" applyBorder="1" applyAlignment="1">
      <alignment horizontal="center"/>
    </xf>
    <xf numFmtId="0" fontId="0" fillId="5" borderId="16" xfId="0" applyFill="1" applyBorder="1" applyAlignment="1">
      <alignment horizontal="center"/>
    </xf>
    <xf numFmtId="0" fontId="0" fillId="5" borderId="15" xfId="0" applyFill="1" applyBorder="1" applyAlignment="1">
      <alignment horizontal="center"/>
    </xf>
  </cellXfs>
  <cellStyles count="7">
    <cellStyle name="Comma" xfId="3" builtinId="3"/>
    <cellStyle name="Comma 2" xfId="6" xr:uid="{00000000-0005-0000-0000-000030000000}"/>
    <cellStyle name="Currency" xfId="2" builtinId="4"/>
    <cellStyle name="Currency 2" xfId="5" xr:uid="{00000000-0005-0000-0000-000031000000}"/>
    <cellStyle name="Normal" xfId="0" builtinId="0"/>
    <cellStyle name="Normal 2" xfId="4" xr:uid="{00000000-0005-0000-0000-00002F000000}"/>
    <cellStyle name="Percent" xfId="1" builtinId="5"/>
  </cellStyles>
  <dxfs count="21">
    <dxf>
      <font>
        <b val="0"/>
        <i val="0"/>
        <strike val="0"/>
        <condense val="0"/>
        <extend val="0"/>
        <outline val="0"/>
        <shadow val="0"/>
        <u val="none"/>
        <vertAlign val="baseline"/>
        <sz val="11"/>
        <color theme="1"/>
        <name val="Arial"/>
        <family val="2"/>
        <charset val="177"/>
        <scheme val="minor"/>
      </font>
      <numFmt numFmtId="164" formatCode="_ &quot;₪&quot;\ * #,##0_ ;_ &quot;₪&quot;\ * \-#,##0_ ;_ &quot;₪&quot;\ * &quot;-&quot;??_ ;_ @_ "/>
    </dxf>
    <dxf>
      <font>
        <b val="0"/>
        <i val="0"/>
        <strike val="0"/>
        <condense val="0"/>
        <extend val="0"/>
        <outline val="0"/>
        <shadow val="0"/>
        <u val="none"/>
        <vertAlign val="baseline"/>
        <sz val="9"/>
        <color theme="0"/>
        <name val="Arial"/>
        <family val="2"/>
        <scheme val="none"/>
      </font>
      <numFmt numFmtId="0" formatCode="General"/>
      <fill>
        <patternFill patternType="solid">
          <fgColor indexed="64"/>
          <bgColor rgb="FF4D4D4D"/>
        </patternFill>
      </fill>
      <alignment horizontal="right" vertical="top" textRotation="0" wrapText="0" indent="0" justifyLastLine="0" shrinkToFit="0" readingOrder="0"/>
    </dxf>
    <dxf>
      <font>
        <b/>
        <i val="0"/>
        <color rgb="FFC00000"/>
      </font>
    </dxf>
    <dxf>
      <font>
        <b/>
        <i val="0"/>
        <color theme="9" tint="-0.499984740745262"/>
      </font>
    </dxf>
    <dxf>
      <font>
        <b/>
        <i val="0"/>
        <color rgb="FFC00000"/>
      </font>
    </dxf>
    <dxf>
      <font>
        <b/>
        <i val="0"/>
        <color theme="9" tint="-0.499984740745262"/>
      </font>
    </dxf>
    <dxf>
      <font>
        <b/>
        <i val="0"/>
        <color rgb="FFC00000"/>
      </font>
    </dxf>
    <dxf>
      <font>
        <color rgb="FFC00000"/>
      </font>
    </dxf>
    <dxf>
      <font>
        <b/>
        <i val="0"/>
        <color theme="9" tint="-0.499984740745262"/>
      </font>
    </dxf>
    <dxf>
      <font>
        <strike val="0"/>
        <color rgb="FF00B050"/>
      </font>
      <fill>
        <patternFill>
          <fgColor auto="1"/>
        </patternFill>
      </fill>
    </dxf>
    <dxf>
      <font>
        <color rgb="FFFF0000"/>
      </font>
    </dxf>
    <dxf>
      <font>
        <b/>
        <i val="0"/>
        <color theme="9" tint="-0.499984740745262"/>
      </font>
    </dxf>
    <dxf>
      <font>
        <b/>
        <i val="0"/>
        <color rgb="FFC00000"/>
      </font>
    </dxf>
    <dxf>
      <font>
        <b/>
        <i val="0"/>
        <color rgb="FFC00000"/>
      </font>
    </dxf>
    <dxf>
      <font>
        <b/>
        <i val="0"/>
        <color rgb="FFC00000"/>
      </font>
    </dxf>
    <dxf>
      <font>
        <b/>
        <i val="0"/>
        <color rgb="FFC00000"/>
      </font>
    </dxf>
    <dxf>
      <font>
        <b/>
        <i val="0"/>
        <color rgb="FFC00000"/>
      </font>
    </dxf>
    <dxf>
      <font>
        <b/>
        <i val="0"/>
        <color theme="9" tint="-0.499984740745262"/>
      </font>
    </dxf>
    <dxf>
      <font>
        <b/>
        <i val="0"/>
        <color rgb="FFC00000"/>
      </font>
    </dxf>
    <dxf>
      <font>
        <b/>
        <i val="0"/>
        <color theme="9" tint="-0.499984740745262"/>
      </font>
    </dxf>
    <dxf>
      <font>
        <b/>
        <i val="0"/>
        <color rgb="FFC00000"/>
      </font>
    </dxf>
  </dxfs>
  <tableStyles count="0" defaultTableStyle="TableStyleMedium2" defaultPivotStyle="PivotStyleLight16"/>
  <colors>
    <mruColors>
      <color rgb="FFD99F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82C47C-3FD1-48D1-A687-AE1D74B81654}" name="טבלה1" displayName="טבלה1" ref="A1:C256" totalsRowShown="0">
  <autoFilter ref="A1:C256" xr:uid="{2A2BAD4E-FA92-44D7-B296-63627C6E337D}"/>
  <sortState ref="A2:C256">
    <sortCondition ref="A2:A256"/>
  </sortState>
  <tableColumns count="3">
    <tableColumn id="1" xr3:uid="{162ABEC0-33B1-41EF-A29A-CF5A25435E5A}" name="רשות מקומית" dataDxfId="1"/>
    <tableColumn id="2" xr3:uid="{53B32FE1-D7EA-4CF0-972C-FDD9A3966D03}" name="2019" dataDxfId="0" dataCellStyle="Currency"/>
    <tableColumn id="3" xr3:uid="{BF0F4354-E869-404F-A4FC-7277239E7585}" name="אוכלוסיה"/>
  </tableColumns>
  <tableStyleInfo name="TableStyleMedium2"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7EA28-1FCA-46B6-BD0C-1BE781174409}">
  <dimension ref="A1:T36"/>
  <sheetViews>
    <sheetView rightToLeft="1" zoomScale="70" zoomScaleNormal="70" workbookViewId="0">
      <selection activeCell="A4" sqref="A4"/>
    </sheetView>
  </sheetViews>
  <sheetFormatPr defaultColWidth="0" defaultRowHeight="14.25" zeroHeight="1" x14ac:dyDescent="0.2"/>
  <cols>
    <col min="1" max="2" width="9" style="8" customWidth="1"/>
    <col min="3" max="3" width="11.5" style="8" customWidth="1"/>
    <col min="4" max="4" width="26.25" style="8" customWidth="1"/>
    <col min="5" max="18" width="9" style="8" customWidth="1"/>
    <col min="19" max="19" width="35.625" style="8" customWidth="1"/>
    <col min="20" max="20" width="9" style="8" customWidth="1"/>
    <col min="21" max="16384" width="9" style="8" hidden="1"/>
  </cols>
  <sheetData>
    <row r="1" spans="3:19" ht="15" thickBot="1" x14ac:dyDescent="0.25"/>
    <row r="2" spans="3:19" ht="18.75" customHeight="1" x14ac:dyDescent="0.2">
      <c r="C2" s="206" t="s">
        <v>378</v>
      </c>
      <c r="D2" s="207"/>
      <c r="E2" s="207"/>
      <c r="F2" s="207"/>
      <c r="G2" s="207"/>
      <c r="H2" s="207"/>
      <c r="I2" s="207"/>
      <c r="J2" s="207"/>
      <c r="K2" s="207"/>
      <c r="L2" s="207"/>
      <c r="M2" s="207"/>
      <c r="N2" s="207"/>
      <c r="O2" s="207"/>
      <c r="P2" s="207"/>
      <c r="Q2" s="207"/>
      <c r="R2" s="207"/>
      <c r="S2" s="208"/>
    </row>
    <row r="3" spans="3:19" ht="41.25" customHeight="1" thickBot="1" x14ac:dyDescent="0.25">
      <c r="C3" s="209"/>
      <c r="D3" s="210"/>
      <c r="E3" s="210"/>
      <c r="F3" s="210"/>
      <c r="G3" s="210"/>
      <c r="H3" s="210"/>
      <c r="I3" s="210"/>
      <c r="J3" s="210"/>
      <c r="K3" s="210"/>
      <c r="L3" s="210"/>
      <c r="M3" s="210"/>
      <c r="N3" s="210"/>
      <c r="O3" s="210"/>
      <c r="P3" s="210"/>
      <c r="Q3" s="210"/>
      <c r="R3" s="210"/>
      <c r="S3" s="211"/>
    </row>
    <row r="4" spans="3:19" ht="18" x14ac:dyDescent="0.25">
      <c r="C4" s="212" t="s">
        <v>408</v>
      </c>
      <c r="D4" s="213"/>
      <c r="E4" s="213"/>
      <c r="F4" s="213"/>
      <c r="G4" s="213"/>
      <c r="H4" s="213"/>
      <c r="I4" s="213"/>
      <c r="J4" s="213"/>
      <c r="K4" s="213"/>
      <c r="L4" s="213"/>
      <c r="M4" s="213"/>
      <c r="N4" s="213"/>
      <c r="O4" s="213"/>
      <c r="P4" s="213"/>
      <c r="Q4" s="213"/>
      <c r="R4" s="213"/>
      <c r="S4" s="214"/>
    </row>
    <row r="5" spans="3:19" ht="18" x14ac:dyDescent="0.25">
      <c r="C5" s="224" t="s">
        <v>327</v>
      </c>
      <c r="D5" s="225"/>
      <c r="E5" s="225"/>
      <c r="F5" s="225"/>
      <c r="G5" s="225"/>
      <c r="H5" s="225"/>
      <c r="I5" s="225"/>
      <c r="J5" s="225"/>
      <c r="K5" s="225"/>
      <c r="L5" s="225"/>
      <c r="M5" s="225"/>
      <c r="N5" s="225"/>
      <c r="O5" s="225"/>
      <c r="P5" s="225"/>
      <c r="Q5" s="225"/>
      <c r="R5" s="225"/>
      <c r="S5" s="226"/>
    </row>
    <row r="6" spans="3:19" ht="18" x14ac:dyDescent="0.2">
      <c r="C6" s="221" t="s">
        <v>263</v>
      </c>
      <c r="D6" s="222"/>
      <c r="E6" s="222"/>
      <c r="F6" s="222"/>
      <c r="G6" s="222"/>
      <c r="H6" s="222"/>
      <c r="I6" s="222"/>
      <c r="J6" s="222"/>
      <c r="K6" s="222"/>
      <c r="L6" s="222"/>
      <c r="M6" s="222"/>
      <c r="N6" s="222"/>
      <c r="O6" s="222"/>
      <c r="P6" s="222"/>
      <c r="Q6" s="222"/>
      <c r="R6" s="222"/>
      <c r="S6" s="223"/>
    </row>
    <row r="7" spans="3:19" ht="18" x14ac:dyDescent="0.25">
      <c r="C7" s="224" t="s">
        <v>328</v>
      </c>
      <c r="D7" s="225"/>
      <c r="E7" s="225"/>
      <c r="F7" s="225"/>
      <c r="G7" s="225"/>
      <c r="H7" s="225"/>
      <c r="I7" s="225"/>
      <c r="J7" s="225"/>
      <c r="K7" s="225"/>
      <c r="L7" s="225"/>
      <c r="M7" s="225"/>
      <c r="N7" s="225"/>
      <c r="O7" s="225"/>
      <c r="P7" s="225"/>
      <c r="Q7" s="225"/>
      <c r="R7" s="225"/>
      <c r="S7" s="226"/>
    </row>
    <row r="8" spans="3:19" ht="18.75" thickBot="1" x14ac:dyDescent="0.3">
      <c r="C8" s="215"/>
      <c r="D8" s="216"/>
      <c r="E8" s="216"/>
      <c r="F8" s="216"/>
      <c r="G8" s="216"/>
      <c r="H8" s="216"/>
      <c r="I8" s="216"/>
      <c r="J8" s="216"/>
      <c r="K8" s="216"/>
      <c r="L8" s="216"/>
      <c r="M8" s="216"/>
      <c r="N8" s="216"/>
      <c r="O8" s="216"/>
      <c r="P8" s="216"/>
      <c r="Q8" s="216"/>
      <c r="R8" s="216"/>
      <c r="S8" s="217"/>
    </row>
    <row r="9" spans="3:19" ht="18" x14ac:dyDescent="0.25">
      <c r="C9" s="180"/>
      <c r="D9" s="181"/>
      <c r="E9" s="181"/>
      <c r="F9" s="181"/>
      <c r="G9" s="181"/>
      <c r="H9" s="181"/>
      <c r="I9" s="181"/>
      <c r="J9" s="181"/>
      <c r="K9" s="181"/>
      <c r="L9" s="181"/>
      <c r="M9" s="181"/>
      <c r="N9" s="181"/>
      <c r="O9" s="181"/>
      <c r="P9" s="181"/>
      <c r="Q9" s="181"/>
      <c r="R9" s="181"/>
      <c r="S9" s="182"/>
    </row>
    <row r="10" spans="3:19" ht="18" x14ac:dyDescent="0.25">
      <c r="C10" s="183" t="s">
        <v>397</v>
      </c>
      <c r="D10" s="181"/>
      <c r="E10" s="181"/>
      <c r="F10" s="181"/>
      <c r="G10" s="181"/>
      <c r="H10" s="181"/>
      <c r="I10" s="181"/>
      <c r="J10" s="181"/>
      <c r="K10" s="181"/>
      <c r="L10" s="181"/>
      <c r="M10" s="181"/>
      <c r="N10" s="181"/>
      <c r="O10" s="181"/>
      <c r="P10" s="181"/>
      <c r="Q10" s="181"/>
      <c r="R10" s="181"/>
      <c r="S10" s="182"/>
    </row>
    <row r="11" spans="3:19" ht="18" x14ac:dyDescent="0.25">
      <c r="C11" s="183"/>
      <c r="D11" s="181"/>
      <c r="E11" s="181"/>
      <c r="F11" s="181"/>
      <c r="G11" s="181"/>
      <c r="H11" s="181"/>
      <c r="I11" s="181"/>
      <c r="J11" s="181"/>
      <c r="K11" s="181"/>
      <c r="L11" s="181"/>
      <c r="M11" s="181"/>
      <c r="N11" s="181"/>
      <c r="O11" s="181"/>
      <c r="P11" s="181"/>
      <c r="Q11" s="181"/>
      <c r="R11" s="181"/>
      <c r="S11" s="182"/>
    </row>
    <row r="12" spans="3:19" ht="18" x14ac:dyDescent="0.25">
      <c r="C12" s="183"/>
      <c r="D12" s="181"/>
      <c r="E12" s="181"/>
      <c r="F12" s="181"/>
      <c r="G12" s="181"/>
      <c r="H12" s="181"/>
      <c r="I12" s="181"/>
      <c r="J12" s="181"/>
      <c r="K12" s="181"/>
      <c r="L12" s="181"/>
      <c r="M12" s="181"/>
      <c r="N12" s="181"/>
      <c r="O12" s="181"/>
      <c r="P12" s="181"/>
      <c r="Q12" s="181"/>
      <c r="R12" s="181"/>
      <c r="S12" s="182"/>
    </row>
    <row r="13" spans="3:19" ht="20.100000000000001" customHeight="1" x14ac:dyDescent="0.2">
      <c r="C13" s="184" t="s">
        <v>258</v>
      </c>
      <c r="D13" s="185" t="s">
        <v>281</v>
      </c>
      <c r="E13" s="218"/>
      <c r="F13" s="219"/>
      <c r="G13" s="220"/>
      <c r="H13" s="186"/>
      <c r="I13" s="186"/>
      <c r="J13" s="186"/>
      <c r="K13" s="186"/>
      <c r="L13" s="186"/>
      <c r="M13" s="186"/>
      <c r="N13" s="186"/>
      <c r="O13" s="186"/>
      <c r="P13" s="186"/>
      <c r="Q13" s="186"/>
      <c r="R13" s="186"/>
      <c r="S13" s="187"/>
    </row>
    <row r="14" spans="3:19" ht="20.100000000000001" customHeight="1" x14ac:dyDescent="0.2">
      <c r="C14" s="184"/>
      <c r="D14" s="186"/>
      <c r="E14" s="186"/>
      <c r="F14" s="186"/>
      <c r="G14" s="186"/>
      <c r="H14" s="186"/>
      <c r="I14" s="186"/>
      <c r="J14" s="186"/>
      <c r="K14" s="186"/>
      <c r="L14" s="186"/>
      <c r="M14" s="186"/>
      <c r="N14" s="186"/>
      <c r="O14" s="186"/>
      <c r="P14" s="186"/>
      <c r="Q14" s="186"/>
      <c r="R14" s="186"/>
      <c r="S14" s="187"/>
    </row>
    <row r="15" spans="3:19" ht="20.100000000000001" customHeight="1" x14ac:dyDescent="0.2">
      <c r="C15" s="184" t="s">
        <v>259</v>
      </c>
      <c r="D15" s="186" t="s">
        <v>353</v>
      </c>
      <c r="E15" s="186"/>
      <c r="F15" s="186"/>
      <c r="G15" s="186"/>
      <c r="H15" s="186"/>
      <c r="I15" s="186"/>
      <c r="J15" s="186"/>
      <c r="K15" s="186"/>
      <c r="L15" s="186"/>
      <c r="M15" s="186"/>
      <c r="N15" s="186"/>
      <c r="O15" s="186"/>
      <c r="P15" s="186"/>
      <c r="Q15" s="186"/>
      <c r="R15" s="186"/>
      <c r="S15" s="187"/>
    </row>
    <row r="16" spans="3:19" ht="20.100000000000001" customHeight="1" x14ac:dyDescent="0.2">
      <c r="C16" s="184"/>
      <c r="D16" s="186" t="s">
        <v>329</v>
      </c>
      <c r="E16" s="186"/>
      <c r="F16" s="186"/>
      <c r="G16" s="186"/>
      <c r="H16" s="186"/>
      <c r="I16" s="186"/>
      <c r="J16" s="186"/>
      <c r="K16" s="186"/>
      <c r="L16" s="186"/>
      <c r="M16" s="186"/>
      <c r="N16" s="186"/>
      <c r="O16" s="186"/>
      <c r="P16" s="186"/>
      <c r="Q16" s="186"/>
      <c r="R16" s="186"/>
      <c r="S16" s="187"/>
    </row>
    <row r="17" spans="3:19" ht="20.100000000000001" customHeight="1" x14ac:dyDescent="0.2">
      <c r="C17" s="184"/>
      <c r="D17" s="186"/>
      <c r="E17" s="186"/>
      <c r="F17" s="186"/>
      <c r="G17" s="186"/>
      <c r="H17" s="186"/>
      <c r="I17" s="186"/>
      <c r="J17" s="186"/>
      <c r="K17" s="186"/>
      <c r="L17" s="186"/>
      <c r="M17" s="186"/>
      <c r="N17" s="186"/>
      <c r="O17" s="186"/>
      <c r="P17" s="186"/>
      <c r="Q17" s="186"/>
      <c r="R17" s="186"/>
      <c r="S17" s="187"/>
    </row>
    <row r="18" spans="3:19" ht="20.100000000000001" customHeight="1" x14ac:dyDescent="0.2">
      <c r="C18" s="184" t="s">
        <v>260</v>
      </c>
      <c r="D18" s="186" t="s">
        <v>354</v>
      </c>
      <c r="E18" s="186"/>
      <c r="F18" s="186"/>
      <c r="G18" s="186"/>
      <c r="H18" s="186"/>
      <c r="I18" s="186"/>
      <c r="J18" s="186"/>
      <c r="K18" s="186"/>
      <c r="L18" s="186"/>
      <c r="M18" s="186"/>
      <c r="N18" s="186"/>
      <c r="O18" s="186"/>
      <c r="P18" s="186"/>
      <c r="Q18" s="186"/>
      <c r="R18" s="186"/>
      <c r="S18" s="187"/>
    </row>
    <row r="19" spans="3:19" ht="20.100000000000001" customHeight="1" x14ac:dyDescent="0.2">
      <c r="C19" s="184"/>
      <c r="D19" s="186" t="s">
        <v>406</v>
      </c>
      <c r="E19" s="186"/>
      <c r="F19" s="186"/>
      <c r="G19" s="186"/>
      <c r="H19" s="186"/>
      <c r="I19" s="186"/>
      <c r="J19" s="186"/>
      <c r="K19" s="186"/>
      <c r="L19" s="186"/>
      <c r="M19" s="186"/>
      <c r="N19" s="186"/>
      <c r="O19" s="186"/>
      <c r="P19" s="186"/>
      <c r="Q19" s="186"/>
      <c r="R19" s="186"/>
      <c r="S19" s="187"/>
    </row>
    <row r="20" spans="3:19" ht="20.100000000000001" customHeight="1" x14ac:dyDescent="0.2">
      <c r="C20" s="184"/>
      <c r="D20" s="186" t="s">
        <v>407</v>
      </c>
      <c r="E20" s="186"/>
      <c r="F20" s="186"/>
      <c r="G20" s="186"/>
      <c r="H20" s="186"/>
      <c r="I20" s="186"/>
      <c r="J20" s="186"/>
      <c r="K20" s="186"/>
      <c r="L20" s="186"/>
      <c r="M20" s="186"/>
      <c r="N20" s="186"/>
      <c r="O20" s="186"/>
      <c r="P20" s="186"/>
      <c r="Q20" s="186"/>
      <c r="R20" s="186"/>
      <c r="S20" s="187"/>
    </row>
    <row r="21" spans="3:19" ht="20.100000000000001" customHeight="1" x14ac:dyDescent="0.2">
      <c r="C21" s="184"/>
      <c r="D21" s="186" t="s">
        <v>355</v>
      </c>
      <c r="E21" s="186"/>
      <c r="F21" s="186"/>
      <c r="G21" s="186"/>
      <c r="H21" s="186"/>
      <c r="I21" s="186"/>
      <c r="J21" s="186"/>
      <c r="K21" s="186"/>
      <c r="L21" s="186"/>
      <c r="M21" s="186"/>
      <c r="N21" s="186"/>
      <c r="O21" s="186"/>
      <c r="P21" s="186"/>
      <c r="Q21" s="186"/>
      <c r="R21" s="186"/>
      <c r="S21" s="187"/>
    </row>
    <row r="22" spans="3:19" ht="20.100000000000001" customHeight="1" x14ac:dyDescent="0.2">
      <c r="C22" s="184"/>
      <c r="D22" s="186"/>
      <c r="E22" s="186"/>
      <c r="F22" s="186"/>
      <c r="G22" s="186"/>
      <c r="H22" s="186"/>
      <c r="I22" s="186"/>
      <c r="J22" s="186"/>
      <c r="K22" s="186"/>
      <c r="L22" s="186"/>
      <c r="M22" s="186"/>
      <c r="N22" s="186"/>
      <c r="O22" s="186"/>
      <c r="P22" s="186"/>
      <c r="Q22" s="186"/>
      <c r="R22" s="186"/>
      <c r="S22" s="187"/>
    </row>
    <row r="23" spans="3:19" ht="20.100000000000001" customHeight="1" x14ac:dyDescent="0.2">
      <c r="C23" s="184" t="s">
        <v>261</v>
      </c>
      <c r="D23" s="186" t="s">
        <v>396</v>
      </c>
      <c r="E23" s="186"/>
      <c r="F23" s="186"/>
      <c r="G23" s="186"/>
      <c r="H23" s="186"/>
      <c r="I23" s="186"/>
      <c r="J23" s="186"/>
      <c r="K23" s="186"/>
      <c r="L23" s="186"/>
      <c r="M23" s="186"/>
      <c r="N23" s="186"/>
      <c r="O23" s="186"/>
      <c r="P23" s="186"/>
      <c r="Q23" s="186"/>
      <c r="R23" s="186"/>
      <c r="S23" s="187"/>
    </row>
    <row r="24" spans="3:19" ht="20.100000000000001" customHeight="1" x14ac:dyDescent="0.2">
      <c r="C24" s="188"/>
      <c r="D24" s="186" t="s">
        <v>262</v>
      </c>
      <c r="E24" s="186"/>
      <c r="F24" s="186"/>
      <c r="G24" s="186"/>
      <c r="H24" s="186"/>
      <c r="I24" s="186"/>
      <c r="J24" s="186"/>
      <c r="K24" s="186"/>
      <c r="L24" s="186"/>
      <c r="M24" s="186"/>
      <c r="N24" s="186"/>
      <c r="O24" s="186"/>
      <c r="P24" s="186"/>
      <c r="Q24" s="186"/>
      <c r="R24" s="186"/>
      <c r="S24" s="187"/>
    </row>
    <row r="25" spans="3:19" ht="20.100000000000001" customHeight="1" x14ac:dyDescent="0.2">
      <c r="C25" s="188"/>
      <c r="D25" s="186" t="s">
        <v>264</v>
      </c>
      <c r="E25" s="186"/>
      <c r="F25" s="186"/>
      <c r="G25" s="186"/>
      <c r="H25" s="186"/>
      <c r="I25" s="186"/>
      <c r="J25" s="186"/>
      <c r="K25" s="186"/>
      <c r="L25" s="186"/>
      <c r="M25" s="186"/>
      <c r="N25" s="186"/>
      <c r="O25" s="186"/>
      <c r="P25" s="186"/>
      <c r="Q25" s="186"/>
      <c r="R25" s="186"/>
      <c r="S25" s="187"/>
    </row>
    <row r="26" spans="3:19" ht="20.100000000000001" customHeight="1" x14ac:dyDescent="0.2">
      <c r="C26" s="188"/>
      <c r="D26" s="186"/>
      <c r="E26" s="186"/>
      <c r="F26" s="186"/>
      <c r="G26" s="186"/>
      <c r="H26" s="186"/>
      <c r="I26" s="186"/>
      <c r="J26" s="186"/>
      <c r="K26" s="186"/>
      <c r="L26" s="186"/>
      <c r="M26" s="186"/>
      <c r="N26" s="186"/>
      <c r="O26" s="186"/>
      <c r="P26" s="186"/>
      <c r="Q26" s="186"/>
      <c r="R26" s="186"/>
      <c r="S26" s="187"/>
    </row>
    <row r="27" spans="3:19" ht="20.100000000000001" customHeight="1" x14ac:dyDescent="0.2">
      <c r="C27" s="188"/>
      <c r="D27" s="186"/>
      <c r="E27" s="186"/>
      <c r="F27" s="186"/>
      <c r="G27" s="186"/>
      <c r="H27" s="186"/>
      <c r="I27" s="186"/>
      <c r="J27" s="186"/>
      <c r="K27" s="186"/>
      <c r="L27" s="186"/>
      <c r="M27" s="186"/>
      <c r="N27" s="186"/>
      <c r="O27" s="186"/>
      <c r="P27" s="186"/>
      <c r="Q27" s="186"/>
      <c r="R27" s="186"/>
      <c r="S27" s="187"/>
    </row>
    <row r="28" spans="3:19" ht="19.5" customHeight="1" x14ac:dyDescent="0.2">
      <c r="C28" s="189"/>
      <c r="D28" s="190" t="s">
        <v>394</v>
      </c>
      <c r="E28" s="186"/>
      <c r="F28" s="186"/>
      <c r="G28" s="186"/>
      <c r="H28" s="186"/>
      <c r="I28" s="186"/>
      <c r="J28" s="186"/>
      <c r="K28" s="186"/>
      <c r="L28" s="186"/>
      <c r="M28" s="186"/>
      <c r="N28" s="186"/>
      <c r="O28" s="186"/>
      <c r="P28" s="186"/>
      <c r="Q28" s="186"/>
      <c r="R28" s="186"/>
      <c r="S28" s="187"/>
    </row>
    <row r="29" spans="3:19" ht="20.100000000000001" customHeight="1" x14ac:dyDescent="0.2">
      <c r="C29" s="191"/>
      <c r="D29" s="190" t="s">
        <v>395</v>
      </c>
      <c r="E29" s="186"/>
      <c r="F29" s="186"/>
      <c r="G29" s="186"/>
      <c r="H29" s="186"/>
      <c r="I29" s="186"/>
      <c r="J29" s="186"/>
      <c r="K29" s="186"/>
      <c r="L29" s="186"/>
      <c r="M29" s="186"/>
      <c r="N29" s="186"/>
      <c r="O29" s="186"/>
      <c r="P29" s="186"/>
      <c r="Q29" s="186"/>
      <c r="R29" s="186"/>
      <c r="S29" s="187"/>
    </row>
    <row r="30" spans="3:19" ht="20.100000000000001" customHeight="1" x14ac:dyDescent="0.2">
      <c r="C30" s="191"/>
      <c r="D30" s="186"/>
      <c r="E30" s="186"/>
      <c r="F30" s="186"/>
      <c r="G30" s="186"/>
      <c r="H30" s="186"/>
      <c r="I30" s="186"/>
      <c r="J30" s="186"/>
      <c r="K30" s="186"/>
      <c r="L30" s="186"/>
      <c r="M30" s="186"/>
      <c r="N30" s="186"/>
      <c r="O30" s="186"/>
      <c r="P30" s="186"/>
      <c r="Q30" s="186"/>
      <c r="R30" s="186"/>
      <c r="S30" s="187"/>
    </row>
    <row r="31" spans="3:19" ht="20.100000000000001" customHeight="1" x14ac:dyDescent="0.2">
      <c r="C31" s="188"/>
      <c r="D31" s="186"/>
      <c r="E31" s="186"/>
      <c r="F31" s="186"/>
      <c r="G31" s="186"/>
      <c r="H31" s="186"/>
      <c r="I31" s="186"/>
      <c r="J31" s="186"/>
      <c r="K31" s="186"/>
      <c r="L31" s="186"/>
      <c r="M31" s="186"/>
      <c r="N31" s="186"/>
      <c r="O31" s="186"/>
      <c r="P31" s="186"/>
      <c r="Q31" s="186"/>
      <c r="R31" s="186"/>
      <c r="S31" s="187"/>
    </row>
    <row r="32" spans="3:19" ht="20.100000000000001" customHeight="1" x14ac:dyDescent="0.2">
      <c r="C32" s="188"/>
      <c r="D32" s="186"/>
      <c r="E32" s="186"/>
      <c r="F32" s="186"/>
      <c r="G32" s="186"/>
      <c r="H32" s="186"/>
      <c r="I32" s="186"/>
      <c r="J32" s="186"/>
      <c r="K32" s="186"/>
      <c r="L32" s="186"/>
      <c r="M32" s="186"/>
      <c r="N32" s="186"/>
      <c r="O32" s="186"/>
      <c r="P32" s="186"/>
      <c r="Q32" s="186"/>
      <c r="R32" s="186"/>
      <c r="S32" s="187"/>
    </row>
    <row r="33" spans="3:19" ht="18" x14ac:dyDescent="0.25">
      <c r="C33" s="183"/>
      <c r="D33" s="181"/>
      <c r="E33" s="181"/>
      <c r="F33" s="181"/>
      <c r="G33" s="181"/>
      <c r="H33" s="181"/>
      <c r="I33" s="181"/>
      <c r="J33" s="181"/>
      <c r="K33" s="181"/>
      <c r="L33" s="181"/>
      <c r="M33" s="181"/>
      <c r="N33" s="181"/>
      <c r="O33" s="181"/>
      <c r="P33" s="181"/>
      <c r="Q33" s="181"/>
      <c r="R33" s="181"/>
      <c r="S33" s="182"/>
    </row>
    <row r="34" spans="3:19" ht="18.75" thickBot="1" x14ac:dyDescent="0.3">
      <c r="C34" s="192"/>
      <c r="D34" s="193"/>
      <c r="E34" s="193"/>
      <c r="F34" s="193"/>
      <c r="G34" s="193"/>
      <c r="H34" s="193"/>
      <c r="I34" s="193"/>
      <c r="J34" s="193"/>
      <c r="K34" s="193"/>
      <c r="L34" s="193"/>
      <c r="M34" s="193"/>
      <c r="N34" s="193"/>
      <c r="O34" s="193"/>
      <c r="P34" s="193"/>
      <c r="Q34" s="193"/>
      <c r="R34" s="193"/>
      <c r="S34" s="194"/>
    </row>
    <row r="35" spans="3:19" x14ac:dyDescent="0.2"/>
    <row r="36" spans="3:19" x14ac:dyDescent="0.2"/>
  </sheetData>
  <sheetProtection algorithmName="SHA-512" hashValue="+homVkNgBFGkTxvNDPURYEncSvAwmkBXwG3Tcs9L3KtAwRoGoGynnwV6bPaF0xSFDqZ2LhapNFo7r9x7VdIefA==" saltValue="5fqMb7kaJ1WyLxyszco2UQ==" spinCount="100000" sheet="1" formatCells="0" formatColumns="0" formatRows="0"/>
  <mergeCells count="7">
    <mergeCell ref="C2:S3"/>
    <mergeCell ref="C4:S4"/>
    <mergeCell ref="C8:S8"/>
    <mergeCell ref="E13:G13"/>
    <mergeCell ref="C6:S6"/>
    <mergeCell ref="C5:S5"/>
    <mergeCell ref="C7:S7"/>
  </mergeCells>
  <dataValidations disablePrompts="1" count="1">
    <dataValidation type="list" allowBlank="1" showInputMessage="1" showErrorMessage="1" sqref="E13" xr:uid="{7CB931BA-8144-4A93-B81F-A12E996A4690}">
      <formula1>list_rashot</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BEC51-8DF6-4673-A4B5-0011C8DD3207}">
  <dimension ref="A1:AS122"/>
  <sheetViews>
    <sheetView rightToLeft="1" zoomScale="70" zoomScaleNormal="70" workbookViewId="0">
      <selection activeCell="A4" sqref="A4"/>
    </sheetView>
  </sheetViews>
  <sheetFormatPr defaultColWidth="0" defaultRowHeight="14.25" zeroHeight="1" x14ac:dyDescent="0.2"/>
  <cols>
    <col min="1" max="1" width="3.5" style="8" customWidth="1"/>
    <col min="2" max="2" width="4.125" style="101" bestFit="1" customWidth="1"/>
    <col min="3" max="3" width="12.625" style="8" customWidth="1"/>
    <col min="4" max="4" width="11.375" style="8" customWidth="1"/>
    <col min="5" max="5" width="12.125" style="8" customWidth="1"/>
    <col min="6" max="6" width="13.375" style="8" customWidth="1"/>
    <col min="7" max="7" width="10.375" style="8" customWidth="1"/>
    <col min="8" max="9" width="9.125" style="8" customWidth="1"/>
    <col min="10" max="10" width="8.5" style="8" customWidth="1"/>
    <col min="11" max="11" width="12.875" style="102" customWidth="1"/>
    <col min="12" max="12" width="11.75" style="102" bestFit="1" customWidth="1"/>
    <col min="13" max="13" width="8.125" style="102" customWidth="1"/>
    <col min="14" max="14" width="9.375" style="102" customWidth="1"/>
    <col min="15" max="15" width="35.625" style="102" bestFit="1" customWidth="1"/>
    <col min="16" max="16" width="9.75" style="102" bestFit="1" customWidth="1"/>
    <col min="17" max="17" width="42.125" style="8" bestFit="1" customWidth="1"/>
    <col min="18" max="18" width="12.75" style="8" hidden="1"/>
    <col min="19" max="19" width="60.375" style="8" hidden="1" customWidth="1"/>
    <col min="20" max="20" width="14.625" style="8" hidden="1" customWidth="1"/>
    <col min="21" max="21" width="23" style="8" hidden="1" customWidth="1"/>
    <col min="22" max="22" width="19.375" style="8" hidden="1" customWidth="1"/>
    <col min="23" max="23" width="42.875" style="8" hidden="1" customWidth="1"/>
    <col min="24" max="24" width="15" style="8" hidden="1" customWidth="1"/>
    <col min="25" max="25" width="56.75" style="8" hidden="1" customWidth="1"/>
    <col min="26" max="26" width="55.375" style="8" hidden="1" customWidth="1"/>
    <col min="27" max="27" width="7.125" style="8" hidden="1" customWidth="1"/>
    <col min="28" max="28" width="62.25" style="8" hidden="1" customWidth="1"/>
    <col min="29" max="29" width="60.375" style="8" hidden="1" customWidth="1"/>
    <col min="30" max="30" width="15.625" style="8" hidden="1" customWidth="1"/>
    <col min="31" max="31" width="14.75" style="8" hidden="1" customWidth="1"/>
    <col min="32" max="32" width="20.375" style="8" hidden="1" customWidth="1"/>
    <col min="33" max="33" width="19.125" style="8" hidden="1"/>
    <col min="34" max="34" width="20.25" style="8" hidden="1" customWidth="1"/>
    <col min="35" max="35" width="17.75" style="8" hidden="1" customWidth="1"/>
    <col min="36" max="36" width="28.5" style="8" hidden="1"/>
    <col min="37" max="37" width="20.875" style="8" hidden="1" customWidth="1"/>
    <col min="38" max="38" width="15.625" style="8" hidden="1" customWidth="1"/>
    <col min="39" max="39" width="26.625" style="8" hidden="1" customWidth="1"/>
    <col min="40" max="40" width="74.25" style="8" hidden="1" customWidth="1"/>
    <col min="41" max="41" width="14.375" style="8" hidden="1" customWidth="1"/>
    <col min="42" max="42" width="9" style="8" hidden="1" customWidth="1"/>
    <col min="43" max="45" width="0" style="8" hidden="1" customWidth="1"/>
    <col min="46" max="16384" width="9" style="8" hidden="1"/>
  </cols>
  <sheetData>
    <row r="1" spans="2:40" ht="15" x14ac:dyDescent="0.25">
      <c r="AL1" s="32" t="s">
        <v>284</v>
      </c>
      <c r="AN1" s="39" t="s">
        <v>296</v>
      </c>
    </row>
    <row r="2" spans="2:40" x14ac:dyDescent="0.2">
      <c r="K2" s="8"/>
      <c r="AK2" s="8" t="s">
        <v>285</v>
      </c>
      <c r="AL2" s="33">
        <v>32874</v>
      </c>
      <c r="AN2" s="8" t="s">
        <v>292</v>
      </c>
    </row>
    <row r="3" spans="2:40" ht="30" x14ac:dyDescent="0.4">
      <c r="B3" s="103"/>
      <c r="C3" s="104" t="s">
        <v>346</v>
      </c>
      <c r="D3" s="105"/>
      <c r="E3" s="106"/>
      <c r="F3" s="106"/>
      <c r="G3" s="106"/>
      <c r="H3" s="106"/>
      <c r="I3" s="106"/>
      <c r="J3" s="106"/>
      <c r="K3" s="105"/>
      <c r="L3" s="107"/>
      <c r="M3" s="107"/>
      <c r="N3" s="107"/>
      <c r="O3" s="107"/>
      <c r="Y3" s="8" t="str">
        <f ca="1">TEXT(TODAY(),1)</f>
        <v>1</v>
      </c>
      <c r="AK3" s="8" t="s">
        <v>286</v>
      </c>
      <c r="AL3" s="33">
        <v>45657</v>
      </c>
      <c r="AN3" s="8" t="s">
        <v>293</v>
      </c>
    </row>
    <row r="4" spans="2:40" ht="26.25" x14ac:dyDescent="0.4">
      <c r="B4" s="108"/>
      <c r="C4" s="42"/>
      <c r="D4" s="42"/>
      <c r="E4" s="109"/>
      <c r="F4" s="110"/>
      <c r="G4" s="42"/>
      <c r="H4" s="42"/>
      <c r="I4" s="42"/>
      <c r="J4" s="42"/>
      <c r="K4" s="42"/>
      <c r="L4" s="199"/>
      <c r="M4" s="199"/>
      <c r="AN4" s="8" t="s">
        <v>294</v>
      </c>
    </row>
    <row r="5" spans="2:40" ht="18" x14ac:dyDescent="0.2">
      <c r="B5" s="108"/>
      <c r="C5" s="111" t="s">
        <v>405</v>
      </c>
      <c r="D5" s="112"/>
      <c r="F5" s="112"/>
      <c r="G5" s="112"/>
      <c r="H5" s="112"/>
      <c r="I5" s="112"/>
      <c r="J5" s="112"/>
      <c r="K5" s="200"/>
      <c r="N5" s="199"/>
      <c r="AN5" s="8" t="s">
        <v>295</v>
      </c>
    </row>
    <row r="6" spans="2:40" ht="18" x14ac:dyDescent="0.2">
      <c r="B6" s="108"/>
      <c r="C6" s="111" t="s">
        <v>329</v>
      </c>
      <c r="D6" s="112"/>
      <c r="F6" s="112"/>
      <c r="G6" s="112"/>
      <c r="H6" s="112"/>
      <c r="I6" s="112"/>
      <c r="J6" s="112"/>
      <c r="K6" s="112"/>
      <c r="AN6" s="8" t="s">
        <v>297</v>
      </c>
    </row>
    <row r="7" spans="2:40" ht="18" x14ac:dyDescent="0.2">
      <c r="B7" s="108"/>
      <c r="C7" s="112"/>
      <c r="D7" s="112"/>
      <c r="E7" s="42"/>
      <c r="F7" s="112"/>
      <c r="G7" s="112"/>
      <c r="H7" s="112"/>
      <c r="I7" s="112"/>
      <c r="J7" s="112"/>
      <c r="K7" s="112"/>
      <c r="T7" s="113" t="s">
        <v>319</v>
      </c>
      <c r="U7" s="113" t="s">
        <v>365</v>
      </c>
      <c r="V7" s="113" t="s">
        <v>291</v>
      </c>
      <c r="W7" s="113" t="s">
        <v>299</v>
      </c>
      <c r="X7" s="8" t="s">
        <v>282</v>
      </c>
      <c r="Y7" s="114" t="s">
        <v>323</v>
      </c>
      <c r="Z7" s="114" t="s">
        <v>324</v>
      </c>
      <c r="AA7" s="8" t="s">
        <v>282</v>
      </c>
      <c r="AB7" s="115" t="s">
        <v>326</v>
      </c>
      <c r="AC7" s="113" t="s">
        <v>362</v>
      </c>
      <c r="AD7" s="8" t="s">
        <v>282</v>
      </c>
      <c r="AN7" s="8" t="s">
        <v>298</v>
      </c>
    </row>
    <row r="8" spans="2:40" s="45" customFormat="1" ht="189.6" customHeight="1" x14ac:dyDescent="0.2">
      <c r="B8" s="116"/>
      <c r="C8" s="117" t="s">
        <v>283</v>
      </c>
      <c r="D8" s="117" t="s">
        <v>366</v>
      </c>
      <c r="E8" s="117" t="s">
        <v>367</v>
      </c>
      <c r="F8" s="117" t="s">
        <v>368</v>
      </c>
      <c r="G8" s="117" t="s">
        <v>369</v>
      </c>
      <c r="H8" s="117" t="s">
        <v>370</v>
      </c>
      <c r="I8" s="117" t="s">
        <v>371</v>
      </c>
      <c r="J8" s="118" t="s">
        <v>372</v>
      </c>
      <c r="K8" s="117" t="s">
        <v>376</v>
      </c>
      <c r="L8" s="119" t="s">
        <v>373</v>
      </c>
      <c r="M8" s="117" t="s">
        <v>375</v>
      </c>
      <c r="N8" s="119" t="s">
        <v>374</v>
      </c>
      <c r="O8" s="120" t="s">
        <v>377</v>
      </c>
      <c r="P8" s="120" t="s">
        <v>379</v>
      </c>
      <c r="Q8" s="121" t="s">
        <v>380</v>
      </c>
      <c r="R8" s="121"/>
      <c r="S8" s="121"/>
      <c r="T8" s="122" t="s">
        <v>289</v>
      </c>
      <c r="U8" s="122" t="s">
        <v>364</v>
      </c>
      <c r="V8" s="122" t="s">
        <v>363</v>
      </c>
      <c r="W8" s="122" t="s">
        <v>302</v>
      </c>
      <c r="X8" s="123" t="s">
        <v>287</v>
      </c>
      <c r="Y8" s="123" t="s">
        <v>399</v>
      </c>
      <c r="Z8" s="123" t="s">
        <v>300</v>
      </c>
      <c r="AA8" s="123" t="s">
        <v>301</v>
      </c>
      <c r="AB8" s="123" t="s">
        <v>320</v>
      </c>
      <c r="AC8" s="124" t="s">
        <v>303</v>
      </c>
      <c r="AD8" s="125" t="s">
        <v>321</v>
      </c>
      <c r="AE8" s="125" t="s">
        <v>304</v>
      </c>
      <c r="AF8" s="125" t="s">
        <v>307</v>
      </c>
      <c r="AG8" s="125"/>
      <c r="AH8" s="43" t="s">
        <v>306</v>
      </c>
      <c r="AI8" s="44" t="s">
        <v>305</v>
      </c>
    </row>
    <row r="9" spans="2:40" x14ac:dyDescent="0.2">
      <c r="B9" s="126">
        <v>1</v>
      </c>
      <c r="C9" s="96"/>
      <c r="D9" s="96"/>
      <c r="E9" s="96"/>
      <c r="F9" s="96"/>
      <c r="G9" s="96"/>
      <c r="H9" s="96"/>
      <c r="I9" s="96"/>
      <c r="J9" s="97"/>
      <c r="K9" s="98"/>
      <c r="L9" s="99"/>
      <c r="M9" s="98"/>
      <c r="N9" s="99"/>
      <c r="O9" s="145"/>
      <c r="P9" s="100"/>
      <c r="Q9" s="127" t="str">
        <f>IF($T9, IF($U9=FALSE, mavat_number_missing, IF( $V9=FALSE,approval_date_missing,IF(תכנון!$W9=FALSE,approval_date_out_of_range,IF($X9,passed_check,$S9)))),mitacham_name_missing)</f>
        <v>יש להזין שם מתחם</v>
      </c>
      <c r="R9" s="128"/>
      <c r="S9" s="128" t="str">
        <f t="shared" ref="S9" si="0">IF(Z9,valid_due_to_additional_info, IF(AB9,initial_plan,invalid))</f>
        <v>יש להזין נתונים נוספים על מנת לקבוע האם התכנית רלוונטית לדרישות הקול הקורא</v>
      </c>
      <c r="T9" s="129" t="b">
        <f>NOT(ISBLANK($D9))</f>
        <v>0</v>
      </c>
      <c r="U9" s="129" t="b">
        <f>NOT(ISBLANK($F9))</f>
        <v>0</v>
      </c>
      <c r="V9" s="129" t="b">
        <f>NOT(ISBLANK($N9))</f>
        <v>0</v>
      </c>
      <c r="W9" s="130" t="str">
        <f ca="1">IF($V9,AND(($N9&lt;=DATE(2024,12,31)),$N9&gt;=TODAY()),"")</f>
        <v/>
      </c>
      <c r="X9" s="129" t="b">
        <f>NOT(ISBLANK($K9))</f>
        <v>0</v>
      </c>
      <c r="Y9" s="131" t="b">
        <f ca="1">IF($X9=TRUE, IF(($K9)&lt;=TODAY(),TRUE,FALSE),FALSE)</f>
        <v>0</v>
      </c>
      <c r="Z9" s="129" t="b">
        <f>IF(OR($O9=$AN$2,$O9=$AN$3,$O9=$AN$4,$O9=$AN$5),TRUE,FALSE)</f>
        <v>0</v>
      </c>
      <c r="AA9" s="129" t="b">
        <f>OR($Z9,$X9)</f>
        <v>0</v>
      </c>
      <c r="AB9" s="129" t="b">
        <f t="shared" ref="AB9:AB72" si="1">IF(OR($O9=initial_district,$O9=initial_local),TRUE,FALSE)</f>
        <v>0</v>
      </c>
      <c r="AC9" s="129" t="b">
        <f ca="1">AND($V9,$W9,$T9,$U9)</f>
        <v>0</v>
      </c>
      <c r="AD9" s="129" t="b">
        <f ca="1">AND($AC9,$AB9)</f>
        <v>0</v>
      </c>
      <c r="AE9" s="129" t="b">
        <f ca="1">AND($AC9,$AA9)</f>
        <v>0</v>
      </c>
      <c r="AF9" s="129" t="b">
        <f ca="1">OR($AE9,$AD9)</f>
        <v>0</v>
      </c>
      <c r="AG9" s="129"/>
      <c r="AH9" s="31">
        <f ca="1">IF($AE9,$H9,0)</f>
        <v>0</v>
      </c>
      <c r="AI9" s="30">
        <f ca="1">IF(OR($AE9,$AD9),$H9,0)</f>
        <v>0</v>
      </c>
    </row>
    <row r="10" spans="2:40" x14ac:dyDescent="0.2">
      <c r="B10" s="132">
        <v>2</v>
      </c>
      <c r="C10" s="96"/>
      <c r="D10" s="96"/>
      <c r="E10" s="96"/>
      <c r="F10" s="96"/>
      <c r="G10" s="96"/>
      <c r="H10" s="96"/>
      <c r="I10" s="96"/>
      <c r="J10" s="97"/>
      <c r="K10" s="98"/>
      <c r="L10" s="99"/>
      <c r="M10" s="98"/>
      <c r="N10" s="99"/>
      <c r="O10" s="145"/>
      <c r="P10" s="100"/>
      <c r="Q10" s="127" t="str">
        <f>IF($T10, IF($U10=FALSE, mavat_number_missing, IF( $V10=FALSE,approval_date_missing,IF(תכנון!$W10=FALSE,approval_date_out_of_range,IF($X10,passed_check,$S10)))),mitacham_name_missing)</f>
        <v>יש להזין שם מתחם</v>
      </c>
      <c r="R10" s="128"/>
      <c r="S10" s="128" t="str">
        <f t="shared" ref="S10:S73" si="2">IF(Z10,valid_due_to_additional_info, IF(AB10,initial_plan,invalid))</f>
        <v>יש להזין נתונים נוספים על מנת לקבוע האם התכנית רלוונטית לדרישות הקול הקורא</v>
      </c>
      <c r="T10" s="129" t="b">
        <f t="shared" ref="T10:T73" si="3">NOT(ISBLANK($D10))</f>
        <v>0</v>
      </c>
      <c r="U10" s="129" t="b">
        <f t="shared" ref="U10:U73" si="4">NOT(ISBLANK($F10))</f>
        <v>0</v>
      </c>
      <c r="V10" s="129" t="b">
        <f t="shared" ref="V10:V73" si="5">NOT(ISBLANK($N10))</f>
        <v>0</v>
      </c>
      <c r="W10" s="130" t="str">
        <f t="shared" ref="W10:W73" ca="1" si="6">IF($V10,AND(($N10&lt;=DATE(2024,12,31)),$N10&gt;=TODAY()),"")</f>
        <v/>
      </c>
      <c r="X10" s="129" t="b">
        <f t="shared" ref="X10:X73" si="7">NOT(ISBLANK($K10))</f>
        <v>0</v>
      </c>
      <c r="Y10" s="131" t="b">
        <f t="shared" ref="Y10:Y73" ca="1" si="8">IF($X10=TRUE, IF(($K10)&lt;=TODAY(),TRUE,FALSE),FALSE)</f>
        <v>0</v>
      </c>
      <c r="Z10" s="129" t="b">
        <f t="shared" ref="Z10:Z73" si="9">IF(OR($O10=$AN$2,$O10=$AN$3,$O10=$AN$4,$O10=$AN$5),TRUE,FALSE)</f>
        <v>0</v>
      </c>
      <c r="AA10" s="129" t="b">
        <f t="shared" ref="AA10:AA73" si="10">OR($Z10,$X10)</f>
        <v>0</v>
      </c>
      <c r="AB10" s="129" t="b">
        <f t="shared" si="1"/>
        <v>0</v>
      </c>
      <c r="AC10" s="129" t="b">
        <f t="shared" ref="AC10:AC73" ca="1" si="11">AND($V10,$W10,$T10,$U10)</f>
        <v>0</v>
      </c>
      <c r="AD10" s="129" t="b">
        <f t="shared" ref="AD10:AD73" ca="1" si="12">AND($AC10,$AB10)</f>
        <v>0</v>
      </c>
      <c r="AE10" s="129" t="b">
        <f t="shared" ref="AE10:AE73" ca="1" si="13">AND($AC10,$AA10)</f>
        <v>0</v>
      </c>
      <c r="AF10" s="129" t="b">
        <f t="shared" ref="AF10:AF73" ca="1" si="14">OR($AE10,$AD10)</f>
        <v>0</v>
      </c>
      <c r="AG10" s="129"/>
      <c r="AH10" s="31">
        <f t="shared" ref="AH10:AH73" ca="1" si="15">IF($AE10,$H10,0)</f>
        <v>0</v>
      </c>
      <c r="AI10" s="30">
        <f t="shared" ref="AI10:AI73" ca="1" si="16">IF(OR($AE10,$AD10),$H10,0)</f>
        <v>0</v>
      </c>
    </row>
    <row r="11" spans="2:40" x14ac:dyDescent="0.2">
      <c r="B11" s="132">
        <v>3</v>
      </c>
      <c r="C11" s="96"/>
      <c r="D11" s="96"/>
      <c r="E11" s="96"/>
      <c r="F11" s="96"/>
      <c r="G11" s="96"/>
      <c r="H11" s="96"/>
      <c r="I11" s="96"/>
      <c r="J11" s="97"/>
      <c r="K11" s="98"/>
      <c r="L11" s="99"/>
      <c r="M11" s="98"/>
      <c r="N11" s="99"/>
      <c r="O11" s="145"/>
      <c r="P11" s="100"/>
      <c r="Q11" s="127" t="str">
        <f>IF($T11, IF($U11=FALSE, mavat_number_missing, IF( $V11=FALSE,approval_date_missing,IF(תכנון!$W11=FALSE,approval_date_out_of_range,IF($X11,passed_check,$S11)))),mitacham_name_missing)</f>
        <v>יש להזין שם מתחם</v>
      </c>
      <c r="R11" s="128"/>
      <c r="S11" s="128" t="str">
        <f t="shared" si="2"/>
        <v>יש להזין נתונים נוספים על מנת לקבוע האם התכנית רלוונטית לדרישות הקול הקורא</v>
      </c>
      <c r="T11" s="129" t="b">
        <f t="shared" si="3"/>
        <v>0</v>
      </c>
      <c r="U11" s="129" t="b">
        <f t="shared" si="4"/>
        <v>0</v>
      </c>
      <c r="V11" s="129" t="b">
        <f t="shared" si="5"/>
        <v>0</v>
      </c>
      <c r="W11" s="130" t="str">
        <f t="shared" ca="1" si="6"/>
        <v/>
      </c>
      <c r="X11" s="129" t="b">
        <f t="shared" si="7"/>
        <v>0</v>
      </c>
      <c r="Y11" s="131" t="b">
        <f t="shared" ca="1" si="8"/>
        <v>0</v>
      </c>
      <c r="Z11" s="129" t="b">
        <f t="shared" si="9"/>
        <v>0</v>
      </c>
      <c r="AA11" s="129" t="b">
        <f t="shared" si="10"/>
        <v>0</v>
      </c>
      <c r="AB11" s="129" t="b">
        <f t="shared" si="1"/>
        <v>0</v>
      </c>
      <c r="AC11" s="129" t="b">
        <f t="shared" ca="1" si="11"/>
        <v>0</v>
      </c>
      <c r="AD11" s="129" t="b">
        <f t="shared" ca="1" si="12"/>
        <v>0</v>
      </c>
      <c r="AE11" s="129" t="b">
        <f t="shared" ca="1" si="13"/>
        <v>0</v>
      </c>
      <c r="AF11" s="129" t="b">
        <f t="shared" ca="1" si="14"/>
        <v>0</v>
      </c>
      <c r="AG11" s="129"/>
      <c r="AH11" s="31">
        <f t="shared" ca="1" si="15"/>
        <v>0</v>
      </c>
      <c r="AI11" s="30">
        <f t="shared" ca="1" si="16"/>
        <v>0</v>
      </c>
    </row>
    <row r="12" spans="2:40" x14ac:dyDescent="0.2">
      <c r="B12" s="132">
        <v>4</v>
      </c>
      <c r="C12" s="96"/>
      <c r="D12" s="96"/>
      <c r="E12" s="96"/>
      <c r="F12" s="96"/>
      <c r="G12" s="96"/>
      <c r="H12" s="96"/>
      <c r="I12" s="96"/>
      <c r="J12" s="97"/>
      <c r="K12" s="98"/>
      <c r="L12" s="99"/>
      <c r="M12" s="98"/>
      <c r="N12" s="99"/>
      <c r="O12" s="145"/>
      <c r="P12" s="100"/>
      <c r="Q12" s="127" t="str">
        <f>IF($T12, IF($U12=FALSE, mavat_number_missing, IF( $V12=FALSE,approval_date_missing,IF(תכנון!$W12=FALSE,approval_date_out_of_range,IF($X12,passed_check,$S12)))),mitacham_name_missing)</f>
        <v>יש להזין שם מתחם</v>
      </c>
      <c r="R12" s="128"/>
      <c r="S12" s="128" t="str">
        <f t="shared" si="2"/>
        <v>יש להזין נתונים נוספים על מנת לקבוע האם התכנית רלוונטית לדרישות הקול הקורא</v>
      </c>
      <c r="T12" s="129" t="b">
        <f t="shared" si="3"/>
        <v>0</v>
      </c>
      <c r="U12" s="129" t="b">
        <f t="shared" si="4"/>
        <v>0</v>
      </c>
      <c r="V12" s="129" t="b">
        <f t="shared" si="5"/>
        <v>0</v>
      </c>
      <c r="W12" s="130" t="str">
        <f t="shared" ca="1" si="6"/>
        <v/>
      </c>
      <c r="X12" s="129" t="b">
        <f t="shared" si="7"/>
        <v>0</v>
      </c>
      <c r="Y12" s="131" t="b">
        <f t="shared" ca="1" si="8"/>
        <v>0</v>
      </c>
      <c r="Z12" s="129" t="b">
        <f t="shared" si="9"/>
        <v>0</v>
      </c>
      <c r="AA12" s="129" t="b">
        <f t="shared" si="10"/>
        <v>0</v>
      </c>
      <c r="AB12" s="129" t="b">
        <f t="shared" si="1"/>
        <v>0</v>
      </c>
      <c r="AC12" s="129" t="b">
        <f t="shared" ca="1" si="11"/>
        <v>0</v>
      </c>
      <c r="AD12" s="129" t="b">
        <f t="shared" ca="1" si="12"/>
        <v>0</v>
      </c>
      <c r="AE12" s="129" t="b">
        <f t="shared" ca="1" si="13"/>
        <v>0</v>
      </c>
      <c r="AF12" s="129" t="b">
        <f t="shared" ca="1" si="14"/>
        <v>0</v>
      </c>
      <c r="AG12" s="129"/>
      <c r="AH12" s="31">
        <f t="shared" ca="1" si="15"/>
        <v>0</v>
      </c>
      <c r="AI12" s="30">
        <f t="shared" ca="1" si="16"/>
        <v>0</v>
      </c>
    </row>
    <row r="13" spans="2:40" x14ac:dyDescent="0.2">
      <c r="B13" s="132">
        <v>5</v>
      </c>
      <c r="C13" s="96"/>
      <c r="D13" s="96"/>
      <c r="E13" s="96"/>
      <c r="F13" s="96"/>
      <c r="G13" s="96"/>
      <c r="H13" s="96"/>
      <c r="I13" s="96"/>
      <c r="J13" s="97"/>
      <c r="K13" s="98"/>
      <c r="L13" s="99"/>
      <c r="M13" s="98"/>
      <c r="N13" s="99"/>
      <c r="O13" s="145"/>
      <c r="P13" s="100"/>
      <c r="Q13" s="127" t="str">
        <f>IF($T13, IF($U13=FALSE, mavat_number_missing, IF( $V13=FALSE,approval_date_missing,IF(תכנון!$W13=FALSE,approval_date_out_of_range,IF($X13,passed_check,$S13)))),mitacham_name_missing)</f>
        <v>יש להזין שם מתחם</v>
      </c>
      <c r="R13" s="128"/>
      <c r="S13" s="128" t="str">
        <f t="shared" si="2"/>
        <v>יש להזין נתונים נוספים על מנת לקבוע האם התכנית רלוונטית לדרישות הקול הקורא</v>
      </c>
      <c r="T13" s="129" t="b">
        <f t="shared" si="3"/>
        <v>0</v>
      </c>
      <c r="U13" s="129" t="b">
        <f t="shared" si="4"/>
        <v>0</v>
      </c>
      <c r="V13" s="129" t="b">
        <f t="shared" si="5"/>
        <v>0</v>
      </c>
      <c r="W13" s="130" t="str">
        <f t="shared" ca="1" si="6"/>
        <v/>
      </c>
      <c r="X13" s="129" t="b">
        <f t="shared" si="7"/>
        <v>0</v>
      </c>
      <c r="Y13" s="131" t="b">
        <f t="shared" ca="1" si="8"/>
        <v>0</v>
      </c>
      <c r="Z13" s="129" t="b">
        <f t="shared" si="9"/>
        <v>0</v>
      </c>
      <c r="AA13" s="129" t="b">
        <f t="shared" si="10"/>
        <v>0</v>
      </c>
      <c r="AB13" s="129" t="b">
        <f t="shared" si="1"/>
        <v>0</v>
      </c>
      <c r="AC13" s="129" t="b">
        <f t="shared" ca="1" si="11"/>
        <v>0</v>
      </c>
      <c r="AD13" s="129" t="b">
        <f t="shared" ca="1" si="12"/>
        <v>0</v>
      </c>
      <c r="AE13" s="129" t="b">
        <f t="shared" ca="1" si="13"/>
        <v>0</v>
      </c>
      <c r="AF13" s="129" t="b">
        <f t="shared" ca="1" si="14"/>
        <v>0</v>
      </c>
      <c r="AG13" s="129"/>
      <c r="AH13" s="31">
        <f t="shared" ca="1" si="15"/>
        <v>0</v>
      </c>
      <c r="AI13" s="30">
        <f t="shared" ca="1" si="16"/>
        <v>0</v>
      </c>
    </row>
    <row r="14" spans="2:40" x14ac:dyDescent="0.2">
      <c r="B14" s="132">
        <v>6</v>
      </c>
      <c r="C14" s="96"/>
      <c r="D14" s="96"/>
      <c r="E14" s="96"/>
      <c r="F14" s="96"/>
      <c r="G14" s="96"/>
      <c r="H14" s="96"/>
      <c r="I14" s="96"/>
      <c r="J14" s="97"/>
      <c r="K14" s="98"/>
      <c r="L14" s="99"/>
      <c r="M14" s="98"/>
      <c r="N14" s="99"/>
      <c r="O14" s="145"/>
      <c r="P14" s="100"/>
      <c r="Q14" s="127" t="str">
        <f>IF($T14, IF($U14=FALSE, mavat_number_missing, IF( $V14=FALSE,approval_date_missing,IF(תכנון!$W14=FALSE,approval_date_out_of_range,IF($X14,passed_check,$S14)))),mitacham_name_missing)</f>
        <v>יש להזין שם מתחם</v>
      </c>
      <c r="R14" s="128"/>
      <c r="S14" s="128" t="str">
        <f t="shared" si="2"/>
        <v>יש להזין נתונים נוספים על מנת לקבוע האם התכנית רלוונטית לדרישות הקול הקורא</v>
      </c>
      <c r="T14" s="129" t="b">
        <f t="shared" si="3"/>
        <v>0</v>
      </c>
      <c r="U14" s="129" t="b">
        <f t="shared" si="4"/>
        <v>0</v>
      </c>
      <c r="V14" s="129" t="b">
        <f t="shared" si="5"/>
        <v>0</v>
      </c>
      <c r="W14" s="130" t="str">
        <f t="shared" ca="1" si="6"/>
        <v/>
      </c>
      <c r="X14" s="129" t="b">
        <f t="shared" si="7"/>
        <v>0</v>
      </c>
      <c r="Y14" s="131" t="b">
        <f t="shared" ca="1" si="8"/>
        <v>0</v>
      </c>
      <c r="Z14" s="129" t="b">
        <f t="shared" si="9"/>
        <v>0</v>
      </c>
      <c r="AA14" s="129" t="b">
        <f t="shared" si="10"/>
        <v>0</v>
      </c>
      <c r="AB14" s="129" t="b">
        <f t="shared" si="1"/>
        <v>0</v>
      </c>
      <c r="AC14" s="129" t="b">
        <f t="shared" ca="1" si="11"/>
        <v>0</v>
      </c>
      <c r="AD14" s="129" t="b">
        <f t="shared" ca="1" si="12"/>
        <v>0</v>
      </c>
      <c r="AE14" s="129" t="b">
        <f t="shared" ca="1" si="13"/>
        <v>0</v>
      </c>
      <c r="AF14" s="129" t="b">
        <f t="shared" ca="1" si="14"/>
        <v>0</v>
      </c>
      <c r="AG14" s="129"/>
      <c r="AH14" s="31">
        <f t="shared" ca="1" si="15"/>
        <v>0</v>
      </c>
      <c r="AI14" s="30">
        <f t="shared" ca="1" si="16"/>
        <v>0</v>
      </c>
    </row>
    <row r="15" spans="2:40" x14ac:dyDescent="0.2">
      <c r="B15" s="132">
        <v>7</v>
      </c>
      <c r="C15" s="96"/>
      <c r="D15" s="96"/>
      <c r="E15" s="96"/>
      <c r="F15" s="96"/>
      <c r="G15" s="96"/>
      <c r="H15" s="96"/>
      <c r="I15" s="96"/>
      <c r="J15" s="97"/>
      <c r="K15" s="98"/>
      <c r="L15" s="99"/>
      <c r="M15" s="98"/>
      <c r="N15" s="99"/>
      <c r="O15" s="145"/>
      <c r="P15" s="100"/>
      <c r="Q15" s="127" t="str">
        <f>IF($T15, IF($U15=FALSE, mavat_number_missing, IF( $V15=FALSE,approval_date_missing,IF(תכנון!$W15=FALSE,approval_date_out_of_range,IF($X15,passed_check,$S15)))),mitacham_name_missing)</f>
        <v>יש להזין שם מתחם</v>
      </c>
      <c r="R15" s="128"/>
      <c r="S15" s="128" t="str">
        <f t="shared" si="2"/>
        <v>יש להזין נתונים נוספים על מנת לקבוע האם התכנית רלוונטית לדרישות הקול הקורא</v>
      </c>
      <c r="T15" s="129" t="b">
        <f t="shared" si="3"/>
        <v>0</v>
      </c>
      <c r="U15" s="129" t="b">
        <f t="shared" si="4"/>
        <v>0</v>
      </c>
      <c r="V15" s="129" t="b">
        <f t="shared" si="5"/>
        <v>0</v>
      </c>
      <c r="W15" s="130" t="str">
        <f t="shared" ca="1" si="6"/>
        <v/>
      </c>
      <c r="X15" s="129" t="b">
        <f t="shared" si="7"/>
        <v>0</v>
      </c>
      <c r="Y15" s="131" t="b">
        <f t="shared" ca="1" si="8"/>
        <v>0</v>
      </c>
      <c r="Z15" s="129" t="b">
        <f t="shared" si="9"/>
        <v>0</v>
      </c>
      <c r="AA15" s="129" t="b">
        <f t="shared" si="10"/>
        <v>0</v>
      </c>
      <c r="AB15" s="129" t="b">
        <f t="shared" si="1"/>
        <v>0</v>
      </c>
      <c r="AC15" s="129" t="b">
        <f t="shared" ca="1" si="11"/>
        <v>0</v>
      </c>
      <c r="AD15" s="129" t="b">
        <f t="shared" ca="1" si="12"/>
        <v>0</v>
      </c>
      <c r="AE15" s="129" t="b">
        <f t="shared" ca="1" si="13"/>
        <v>0</v>
      </c>
      <c r="AF15" s="129" t="b">
        <f t="shared" ca="1" si="14"/>
        <v>0</v>
      </c>
      <c r="AG15" s="129"/>
      <c r="AH15" s="31">
        <f t="shared" ca="1" si="15"/>
        <v>0</v>
      </c>
      <c r="AI15" s="30">
        <f t="shared" ca="1" si="16"/>
        <v>0</v>
      </c>
    </row>
    <row r="16" spans="2:40" x14ac:dyDescent="0.2">
      <c r="B16" s="132">
        <v>8</v>
      </c>
      <c r="C16" s="96"/>
      <c r="D16" s="96"/>
      <c r="E16" s="96"/>
      <c r="F16" s="96"/>
      <c r="G16" s="96"/>
      <c r="H16" s="96"/>
      <c r="I16" s="96"/>
      <c r="J16" s="97"/>
      <c r="K16" s="98"/>
      <c r="L16" s="99"/>
      <c r="M16" s="98"/>
      <c r="N16" s="99"/>
      <c r="O16" s="145"/>
      <c r="P16" s="100"/>
      <c r="Q16" s="127" t="str">
        <f>IF($T16, IF($U16=FALSE, mavat_number_missing, IF( $V16=FALSE,approval_date_missing,IF(תכנון!$W16=FALSE,approval_date_out_of_range,IF($X16,passed_check,$S16)))),mitacham_name_missing)</f>
        <v>יש להזין שם מתחם</v>
      </c>
      <c r="R16" s="128"/>
      <c r="S16" s="128" t="str">
        <f t="shared" si="2"/>
        <v>יש להזין נתונים נוספים על מנת לקבוע האם התכנית רלוונטית לדרישות הקול הקורא</v>
      </c>
      <c r="T16" s="129" t="b">
        <f t="shared" si="3"/>
        <v>0</v>
      </c>
      <c r="U16" s="129" t="b">
        <f t="shared" si="4"/>
        <v>0</v>
      </c>
      <c r="V16" s="129" t="b">
        <f t="shared" si="5"/>
        <v>0</v>
      </c>
      <c r="W16" s="130" t="str">
        <f t="shared" ca="1" si="6"/>
        <v/>
      </c>
      <c r="X16" s="129" t="b">
        <f t="shared" si="7"/>
        <v>0</v>
      </c>
      <c r="Y16" s="131" t="b">
        <f t="shared" ca="1" si="8"/>
        <v>0</v>
      </c>
      <c r="Z16" s="129" t="b">
        <f t="shared" si="9"/>
        <v>0</v>
      </c>
      <c r="AA16" s="129" t="b">
        <f t="shared" si="10"/>
        <v>0</v>
      </c>
      <c r="AB16" s="129" t="b">
        <f t="shared" si="1"/>
        <v>0</v>
      </c>
      <c r="AC16" s="129" t="b">
        <f t="shared" ca="1" si="11"/>
        <v>0</v>
      </c>
      <c r="AD16" s="129" t="b">
        <f t="shared" ca="1" si="12"/>
        <v>0</v>
      </c>
      <c r="AE16" s="129" t="b">
        <f t="shared" ca="1" si="13"/>
        <v>0</v>
      </c>
      <c r="AF16" s="129" t="b">
        <f t="shared" ca="1" si="14"/>
        <v>0</v>
      </c>
      <c r="AG16" s="129"/>
      <c r="AH16" s="31">
        <f t="shared" ca="1" si="15"/>
        <v>0</v>
      </c>
      <c r="AI16" s="30">
        <f t="shared" ca="1" si="16"/>
        <v>0</v>
      </c>
    </row>
    <row r="17" spans="2:38" x14ac:dyDescent="0.2">
      <c r="B17" s="132">
        <v>9</v>
      </c>
      <c r="C17" s="96"/>
      <c r="D17" s="96"/>
      <c r="E17" s="96"/>
      <c r="F17" s="96"/>
      <c r="G17" s="96"/>
      <c r="H17" s="96"/>
      <c r="I17" s="96"/>
      <c r="J17" s="97"/>
      <c r="K17" s="98"/>
      <c r="L17" s="99"/>
      <c r="M17" s="98"/>
      <c r="N17" s="99"/>
      <c r="O17" s="145"/>
      <c r="P17" s="100"/>
      <c r="Q17" s="127" t="str">
        <f>IF($T17, IF($U17=FALSE, mavat_number_missing, IF( $V17=FALSE,approval_date_missing,IF(תכנון!$W17=FALSE,approval_date_out_of_range,IF($X17,passed_check,$S17)))),mitacham_name_missing)</f>
        <v>יש להזין שם מתחם</v>
      </c>
      <c r="R17" s="128"/>
      <c r="S17" s="128" t="str">
        <f t="shared" si="2"/>
        <v>יש להזין נתונים נוספים על מנת לקבוע האם התכנית רלוונטית לדרישות הקול הקורא</v>
      </c>
      <c r="T17" s="129" t="b">
        <f t="shared" si="3"/>
        <v>0</v>
      </c>
      <c r="U17" s="129" t="b">
        <f t="shared" si="4"/>
        <v>0</v>
      </c>
      <c r="V17" s="129" t="b">
        <f t="shared" si="5"/>
        <v>0</v>
      </c>
      <c r="W17" s="130" t="str">
        <f t="shared" ca="1" si="6"/>
        <v/>
      </c>
      <c r="X17" s="129" t="b">
        <f t="shared" si="7"/>
        <v>0</v>
      </c>
      <c r="Y17" s="131" t="b">
        <f t="shared" ca="1" si="8"/>
        <v>0</v>
      </c>
      <c r="Z17" s="129" t="b">
        <f t="shared" si="9"/>
        <v>0</v>
      </c>
      <c r="AA17" s="129" t="b">
        <f t="shared" si="10"/>
        <v>0</v>
      </c>
      <c r="AB17" s="129" t="b">
        <f t="shared" si="1"/>
        <v>0</v>
      </c>
      <c r="AC17" s="129" t="b">
        <f t="shared" ca="1" si="11"/>
        <v>0</v>
      </c>
      <c r="AD17" s="129" t="b">
        <f t="shared" ca="1" si="12"/>
        <v>0</v>
      </c>
      <c r="AE17" s="129" t="b">
        <f t="shared" ca="1" si="13"/>
        <v>0</v>
      </c>
      <c r="AF17" s="129" t="b">
        <f t="shared" ca="1" si="14"/>
        <v>0</v>
      </c>
      <c r="AG17" s="129"/>
      <c r="AH17" s="31">
        <f t="shared" ca="1" si="15"/>
        <v>0</v>
      </c>
      <c r="AI17" s="30">
        <f t="shared" ca="1" si="16"/>
        <v>0</v>
      </c>
    </row>
    <row r="18" spans="2:38" x14ac:dyDescent="0.2">
      <c r="B18" s="132">
        <v>10</v>
      </c>
      <c r="C18" s="96"/>
      <c r="D18" s="96"/>
      <c r="E18" s="96"/>
      <c r="F18" s="96"/>
      <c r="G18" s="96"/>
      <c r="H18" s="96"/>
      <c r="I18" s="96"/>
      <c r="J18" s="97"/>
      <c r="K18" s="98"/>
      <c r="L18" s="99"/>
      <c r="M18" s="98"/>
      <c r="N18" s="99"/>
      <c r="O18" s="145"/>
      <c r="P18" s="100"/>
      <c r="Q18" s="127" t="str">
        <f>IF($T18, IF($U18=FALSE, mavat_number_missing, IF( $V18=FALSE,approval_date_missing,IF(תכנון!$W18=FALSE,approval_date_out_of_range,IF($X18,passed_check,$S18)))),mitacham_name_missing)</f>
        <v>יש להזין שם מתחם</v>
      </c>
      <c r="R18" s="128"/>
      <c r="S18" s="128" t="str">
        <f t="shared" si="2"/>
        <v>יש להזין נתונים נוספים על מנת לקבוע האם התכנית רלוונטית לדרישות הקול הקורא</v>
      </c>
      <c r="T18" s="129" t="b">
        <f t="shared" si="3"/>
        <v>0</v>
      </c>
      <c r="U18" s="129" t="b">
        <f t="shared" si="4"/>
        <v>0</v>
      </c>
      <c r="V18" s="129" t="b">
        <f t="shared" si="5"/>
        <v>0</v>
      </c>
      <c r="W18" s="130" t="str">
        <f t="shared" ca="1" si="6"/>
        <v/>
      </c>
      <c r="X18" s="129" t="b">
        <f t="shared" si="7"/>
        <v>0</v>
      </c>
      <c r="Y18" s="131" t="b">
        <f t="shared" ca="1" si="8"/>
        <v>0</v>
      </c>
      <c r="Z18" s="129" t="b">
        <f t="shared" si="9"/>
        <v>0</v>
      </c>
      <c r="AA18" s="129" t="b">
        <f t="shared" si="10"/>
        <v>0</v>
      </c>
      <c r="AB18" s="129" t="b">
        <f t="shared" si="1"/>
        <v>0</v>
      </c>
      <c r="AC18" s="129" t="b">
        <f t="shared" ca="1" si="11"/>
        <v>0</v>
      </c>
      <c r="AD18" s="129" t="b">
        <f t="shared" ca="1" si="12"/>
        <v>0</v>
      </c>
      <c r="AE18" s="129" t="b">
        <f t="shared" ca="1" si="13"/>
        <v>0</v>
      </c>
      <c r="AF18" s="129" t="b">
        <f t="shared" ca="1" si="14"/>
        <v>0</v>
      </c>
      <c r="AG18" s="129"/>
      <c r="AH18" s="31">
        <f t="shared" ca="1" si="15"/>
        <v>0</v>
      </c>
      <c r="AI18" s="30">
        <f t="shared" ca="1" si="16"/>
        <v>0</v>
      </c>
    </row>
    <row r="19" spans="2:38" ht="15" x14ac:dyDescent="0.25">
      <c r="B19" s="132">
        <v>11</v>
      </c>
      <c r="C19" s="96"/>
      <c r="D19" s="96"/>
      <c r="E19" s="96"/>
      <c r="F19" s="96"/>
      <c r="G19" s="96"/>
      <c r="H19" s="96"/>
      <c r="I19" s="96"/>
      <c r="J19" s="97"/>
      <c r="K19" s="98"/>
      <c r="L19" s="99"/>
      <c r="M19" s="98"/>
      <c r="N19" s="99"/>
      <c r="O19" s="145"/>
      <c r="P19" s="100"/>
      <c r="Q19" s="127" t="str">
        <f>IF($T19, IF($U19=FALSE, mavat_number_missing, IF( $V19=FALSE,approval_date_missing,IF(תכנון!$W19=FALSE,approval_date_out_of_range,IF($X19,passed_check,$S19)))),mitacham_name_missing)</f>
        <v>יש להזין שם מתחם</v>
      </c>
      <c r="R19" s="128"/>
      <c r="S19" s="128" t="str">
        <f t="shared" si="2"/>
        <v>יש להזין נתונים נוספים על מנת לקבוע האם התכנית רלוונטית לדרישות הקול הקורא</v>
      </c>
      <c r="T19" s="129" t="b">
        <f t="shared" si="3"/>
        <v>0</v>
      </c>
      <c r="U19" s="129" t="b">
        <f t="shared" si="4"/>
        <v>0</v>
      </c>
      <c r="V19" s="129" t="b">
        <f t="shared" si="5"/>
        <v>0</v>
      </c>
      <c r="W19" s="130" t="str">
        <f t="shared" ca="1" si="6"/>
        <v/>
      </c>
      <c r="X19" s="129" t="b">
        <f t="shared" si="7"/>
        <v>0</v>
      </c>
      <c r="Y19" s="131" t="b">
        <f t="shared" ca="1" si="8"/>
        <v>0</v>
      </c>
      <c r="Z19" s="129" t="b">
        <f t="shared" si="9"/>
        <v>0</v>
      </c>
      <c r="AA19" s="129" t="b">
        <f t="shared" si="10"/>
        <v>0</v>
      </c>
      <c r="AB19" s="129" t="b">
        <f t="shared" si="1"/>
        <v>0</v>
      </c>
      <c r="AC19" s="129" t="b">
        <f t="shared" ca="1" si="11"/>
        <v>0</v>
      </c>
      <c r="AD19" s="129" t="b">
        <f t="shared" ca="1" si="12"/>
        <v>0</v>
      </c>
      <c r="AE19" s="129" t="b">
        <f t="shared" ca="1" si="13"/>
        <v>0</v>
      </c>
      <c r="AF19" s="129" t="b">
        <f t="shared" ca="1" si="14"/>
        <v>0</v>
      </c>
      <c r="AG19" s="129"/>
      <c r="AH19" s="31">
        <f t="shared" ca="1" si="15"/>
        <v>0</v>
      </c>
      <c r="AI19" s="30">
        <f t="shared" ca="1" si="16"/>
        <v>0</v>
      </c>
      <c r="AL19" s="32"/>
    </row>
    <row r="20" spans="2:38" x14ac:dyDescent="0.2">
      <c r="B20" s="132">
        <v>12</v>
      </c>
      <c r="C20" s="96"/>
      <c r="D20" s="96"/>
      <c r="E20" s="96"/>
      <c r="F20" s="96"/>
      <c r="G20" s="96"/>
      <c r="H20" s="96"/>
      <c r="I20" s="96"/>
      <c r="J20" s="97"/>
      <c r="K20" s="98"/>
      <c r="L20" s="99"/>
      <c r="M20" s="98"/>
      <c r="N20" s="99"/>
      <c r="O20" s="145"/>
      <c r="P20" s="100"/>
      <c r="Q20" s="127" t="str">
        <f>IF($T20, IF($U20=FALSE, mavat_number_missing, IF( $V20=FALSE,approval_date_missing,IF(תכנון!$W20=FALSE,approval_date_out_of_range,IF($X20,passed_check,$S20)))),mitacham_name_missing)</f>
        <v>יש להזין שם מתחם</v>
      </c>
      <c r="R20" s="128"/>
      <c r="S20" s="128" t="str">
        <f t="shared" si="2"/>
        <v>יש להזין נתונים נוספים על מנת לקבוע האם התכנית רלוונטית לדרישות הקול הקורא</v>
      </c>
      <c r="T20" s="129" t="b">
        <f t="shared" si="3"/>
        <v>0</v>
      </c>
      <c r="U20" s="129" t="b">
        <f t="shared" si="4"/>
        <v>0</v>
      </c>
      <c r="V20" s="129" t="b">
        <f t="shared" si="5"/>
        <v>0</v>
      </c>
      <c r="W20" s="130" t="str">
        <f t="shared" ca="1" si="6"/>
        <v/>
      </c>
      <c r="X20" s="129" t="b">
        <f t="shared" si="7"/>
        <v>0</v>
      </c>
      <c r="Y20" s="131" t="b">
        <f t="shared" ca="1" si="8"/>
        <v>0</v>
      </c>
      <c r="Z20" s="129" t="b">
        <f t="shared" si="9"/>
        <v>0</v>
      </c>
      <c r="AA20" s="129" t="b">
        <f t="shared" si="10"/>
        <v>0</v>
      </c>
      <c r="AB20" s="129" t="b">
        <f t="shared" si="1"/>
        <v>0</v>
      </c>
      <c r="AC20" s="129" t="b">
        <f t="shared" ca="1" si="11"/>
        <v>0</v>
      </c>
      <c r="AD20" s="129" t="b">
        <f t="shared" ca="1" si="12"/>
        <v>0</v>
      </c>
      <c r="AE20" s="129" t="b">
        <f t="shared" ca="1" si="13"/>
        <v>0</v>
      </c>
      <c r="AF20" s="129" t="b">
        <f t="shared" ca="1" si="14"/>
        <v>0</v>
      </c>
      <c r="AG20" s="129"/>
      <c r="AH20" s="31">
        <f t="shared" ca="1" si="15"/>
        <v>0</v>
      </c>
      <c r="AI20" s="30">
        <f t="shared" ca="1" si="16"/>
        <v>0</v>
      </c>
    </row>
    <row r="21" spans="2:38" x14ac:dyDescent="0.2">
      <c r="B21" s="132">
        <v>13</v>
      </c>
      <c r="C21" s="96"/>
      <c r="D21" s="96"/>
      <c r="E21" s="96"/>
      <c r="F21" s="96"/>
      <c r="G21" s="96"/>
      <c r="H21" s="96"/>
      <c r="I21" s="96"/>
      <c r="J21" s="97"/>
      <c r="K21" s="98"/>
      <c r="L21" s="99"/>
      <c r="M21" s="98"/>
      <c r="N21" s="99"/>
      <c r="O21" s="145"/>
      <c r="P21" s="100"/>
      <c r="Q21" s="127" t="str">
        <f>IF($T21, IF($U21=FALSE, mavat_number_missing, IF( $V21=FALSE,approval_date_missing,IF(תכנון!$W21=FALSE,approval_date_out_of_range,IF($X21,passed_check,$S21)))),mitacham_name_missing)</f>
        <v>יש להזין שם מתחם</v>
      </c>
      <c r="R21" s="128"/>
      <c r="S21" s="128" t="str">
        <f t="shared" si="2"/>
        <v>יש להזין נתונים נוספים על מנת לקבוע האם התכנית רלוונטית לדרישות הקול הקורא</v>
      </c>
      <c r="T21" s="129" t="b">
        <f t="shared" si="3"/>
        <v>0</v>
      </c>
      <c r="U21" s="129" t="b">
        <f t="shared" si="4"/>
        <v>0</v>
      </c>
      <c r="V21" s="129" t="b">
        <f t="shared" si="5"/>
        <v>0</v>
      </c>
      <c r="W21" s="130" t="str">
        <f t="shared" ca="1" si="6"/>
        <v/>
      </c>
      <c r="X21" s="129" t="b">
        <f t="shared" si="7"/>
        <v>0</v>
      </c>
      <c r="Y21" s="131" t="b">
        <f t="shared" ca="1" si="8"/>
        <v>0</v>
      </c>
      <c r="Z21" s="129" t="b">
        <f t="shared" si="9"/>
        <v>0</v>
      </c>
      <c r="AA21" s="129" t="b">
        <f t="shared" si="10"/>
        <v>0</v>
      </c>
      <c r="AB21" s="129" t="b">
        <f t="shared" si="1"/>
        <v>0</v>
      </c>
      <c r="AC21" s="129" t="b">
        <f t="shared" ca="1" si="11"/>
        <v>0</v>
      </c>
      <c r="AD21" s="129" t="b">
        <f t="shared" ca="1" si="12"/>
        <v>0</v>
      </c>
      <c r="AE21" s="129" t="b">
        <f t="shared" ca="1" si="13"/>
        <v>0</v>
      </c>
      <c r="AF21" s="129" t="b">
        <f t="shared" ca="1" si="14"/>
        <v>0</v>
      </c>
      <c r="AG21" s="129"/>
      <c r="AH21" s="31">
        <f t="shared" ca="1" si="15"/>
        <v>0</v>
      </c>
      <c r="AI21" s="30">
        <f t="shared" ca="1" si="16"/>
        <v>0</v>
      </c>
    </row>
    <row r="22" spans="2:38" x14ac:dyDescent="0.2">
      <c r="B22" s="132">
        <v>14</v>
      </c>
      <c r="C22" s="96"/>
      <c r="D22" s="96"/>
      <c r="E22" s="96"/>
      <c r="F22" s="96"/>
      <c r="G22" s="96"/>
      <c r="H22" s="96"/>
      <c r="I22" s="96"/>
      <c r="J22" s="97"/>
      <c r="K22" s="98"/>
      <c r="L22" s="99"/>
      <c r="M22" s="98"/>
      <c r="N22" s="99"/>
      <c r="O22" s="145"/>
      <c r="P22" s="100"/>
      <c r="Q22" s="127" t="str">
        <f>IF($T22, IF($U22=FALSE, mavat_number_missing, IF( $V22=FALSE,approval_date_missing,IF(תכנון!$W22=FALSE,approval_date_out_of_range,IF($X22,passed_check,$S22)))),mitacham_name_missing)</f>
        <v>יש להזין שם מתחם</v>
      </c>
      <c r="R22" s="128"/>
      <c r="S22" s="128" t="str">
        <f t="shared" si="2"/>
        <v>יש להזין נתונים נוספים על מנת לקבוע האם התכנית רלוונטית לדרישות הקול הקורא</v>
      </c>
      <c r="T22" s="129" t="b">
        <f t="shared" si="3"/>
        <v>0</v>
      </c>
      <c r="U22" s="129" t="b">
        <f t="shared" si="4"/>
        <v>0</v>
      </c>
      <c r="V22" s="129" t="b">
        <f t="shared" si="5"/>
        <v>0</v>
      </c>
      <c r="W22" s="130" t="str">
        <f t="shared" ca="1" si="6"/>
        <v/>
      </c>
      <c r="X22" s="129" t="b">
        <f t="shared" si="7"/>
        <v>0</v>
      </c>
      <c r="Y22" s="131" t="b">
        <f t="shared" ca="1" si="8"/>
        <v>0</v>
      </c>
      <c r="Z22" s="129" t="b">
        <f t="shared" si="9"/>
        <v>0</v>
      </c>
      <c r="AA22" s="129" t="b">
        <f t="shared" si="10"/>
        <v>0</v>
      </c>
      <c r="AB22" s="129" t="b">
        <f t="shared" si="1"/>
        <v>0</v>
      </c>
      <c r="AC22" s="129" t="b">
        <f t="shared" ca="1" si="11"/>
        <v>0</v>
      </c>
      <c r="AD22" s="129" t="b">
        <f t="shared" ca="1" si="12"/>
        <v>0</v>
      </c>
      <c r="AE22" s="129" t="b">
        <f t="shared" ca="1" si="13"/>
        <v>0</v>
      </c>
      <c r="AF22" s="129" t="b">
        <f t="shared" ca="1" si="14"/>
        <v>0</v>
      </c>
      <c r="AG22" s="129"/>
      <c r="AH22" s="31">
        <f t="shared" ca="1" si="15"/>
        <v>0</v>
      </c>
      <c r="AI22" s="30">
        <f t="shared" ca="1" si="16"/>
        <v>0</v>
      </c>
    </row>
    <row r="23" spans="2:38" x14ac:dyDescent="0.2">
      <c r="B23" s="132">
        <v>15</v>
      </c>
      <c r="C23" s="96"/>
      <c r="D23" s="96"/>
      <c r="E23" s="96"/>
      <c r="F23" s="96"/>
      <c r="G23" s="96"/>
      <c r="H23" s="96"/>
      <c r="I23" s="96"/>
      <c r="J23" s="97"/>
      <c r="K23" s="98"/>
      <c r="L23" s="99"/>
      <c r="M23" s="98"/>
      <c r="N23" s="99"/>
      <c r="O23" s="145"/>
      <c r="P23" s="100"/>
      <c r="Q23" s="127" t="str">
        <f>IF($T23, IF($U23=FALSE, mavat_number_missing, IF( $V23=FALSE,approval_date_missing,IF(תכנון!$W23=FALSE,approval_date_out_of_range,IF($X23,passed_check,$S23)))),mitacham_name_missing)</f>
        <v>יש להזין שם מתחם</v>
      </c>
      <c r="R23" s="128"/>
      <c r="S23" s="128" t="str">
        <f t="shared" si="2"/>
        <v>יש להזין נתונים נוספים על מנת לקבוע האם התכנית רלוונטית לדרישות הקול הקורא</v>
      </c>
      <c r="T23" s="129" t="b">
        <f t="shared" si="3"/>
        <v>0</v>
      </c>
      <c r="U23" s="129" t="b">
        <f t="shared" si="4"/>
        <v>0</v>
      </c>
      <c r="V23" s="129" t="b">
        <f t="shared" si="5"/>
        <v>0</v>
      </c>
      <c r="W23" s="130" t="str">
        <f t="shared" ca="1" si="6"/>
        <v/>
      </c>
      <c r="X23" s="129" t="b">
        <f t="shared" si="7"/>
        <v>0</v>
      </c>
      <c r="Y23" s="131" t="b">
        <f t="shared" ca="1" si="8"/>
        <v>0</v>
      </c>
      <c r="Z23" s="129" t="b">
        <f t="shared" si="9"/>
        <v>0</v>
      </c>
      <c r="AA23" s="129" t="b">
        <f t="shared" si="10"/>
        <v>0</v>
      </c>
      <c r="AB23" s="129" t="b">
        <f t="shared" si="1"/>
        <v>0</v>
      </c>
      <c r="AC23" s="129" t="b">
        <f t="shared" ca="1" si="11"/>
        <v>0</v>
      </c>
      <c r="AD23" s="129" t="b">
        <f t="shared" ca="1" si="12"/>
        <v>0</v>
      </c>
      <c r="AE23" s="129" t="b">
        <f t="shared" ca="1" si="13"/>
        <v>0</v>
      </c>
      <c r="AF23" s="129" t="b">
        <f t="shared" ca="1" si="14"/>
        <v>0</v>
      </c>
      <c r="AG23" s="129"/>
      <c r="AH23" s="31">
        <f t="shared" ca="1" si="15"/>
        <v>0</v>
      </c>
      <c r="AI23" s="30">
        <f t="shared" ca="1" si="16"/>
        <v>0</v>
      </c>
    </row>
    <row r="24" spans="2:38" x14ac:dyDescent="0.2">
      <c r="B24" s="132">
        <v>16</v>
      </c>
      <c r="C24" s="96"/>
      <c r="D24" s="96"/>
      <c r="E24" s="96"/>
      <c r="F24" s="96"/>
      <c r="G24" s="96"/>
      <c r="H24" s="96"/>
      <c r="I24" s="96"/>
      <c r="J24" s="97"/>
      <c r="K24" s="98"/>
      <c r="L24" s="99"/>
      <c r="M24" s="98"/>
      <c r="N24" s="99"/>
      <c r="O24" s="145"/>
      <c r="P24" s="100"/>
      <c r="Q24" s="127" t="str">
        <f>IF($T24, IF($U24=FALSE, mavat_number_missing, IF( $V24=FALSE,approval_date_missing,IF(תכנון!$W24=FALSE,approval_date_out_of_range,IF($X24,passed_check,$S24)))),mitacham_name_missing)</f>
        <v>יש להזין שם מתחם</v>
      </c>
      <c r="R24" s="128"/>
      <c r="S24" s="128" t="str">
        <f t="shared" si="2"/>
        <v>יש להזין נתונים נוספים על מנת לקבוע האם התכנית רלוונטית לדרישות הקול הקורא</v>
      </c>
      <c r="T24" s="129" t="b">
        <f t="shared" si="3"/>
        <v>0</v>
      </c>
      <c r="U24" s="129" t="b">
        <f t="shared" si="4"/>
        <v>0</v>
      </c>
      <c r="V24" s="129" t="b">
        <f t="shared" si="5"/>
        <v>0</v>
      </c>
      <c r="W24" s="130" t="str">
        <f t="shared" ca="1" si="6"/>
        <v/>
      </c>
      <c r="X24" s="129" t="b">
        <f t="shared" si="7"/>
        <v>0</v>
      </c>
      <c r="Y24" s="131" t="b">
        <f t="shared" ca="1" si="8"/>
        <v>0</v>
      </c>
      <c r="Z24" s="129" t="b">
        <f t="shared" si="9"/>
        <v>0</v>
      </c>
      <c r="AA24" s="129" t="b">
        <f t="shared" si="10"/>
        <v>0</v>
      </c>
      <c r="AB24" s="129" t="b">
        <f t="shared" si="1"/>
        <v>0</v>
      </c>
      <c r="AC24" s="129" t="b">
        <f t="shared" ca="1" si="11"/>
        <v>0</v>
      </c>
      <c r="AD24" s="129" t="b">
        <f t="shared" ca="1" si="12"/>
        <v>0</v>
      </c>
      <c r="AE24" s="129" t="b">
        <f t="shared" ca="1" si="13"/>
        <v>0</v>
      </c>
      <c r="AF24" s="129" t="b">
        <f t="shared" ca="1" si="14"/>
        <v>0</v>
      </c>
      <c r="AG24" s="129"/>
      <c r="AH24" s="31">
        <f t="shared" ca="1" si="15"/>
        <v>0</v>
      </c>
      <c r="AI24" s="30">
        <f t="shared" ca="1" si="16"/>
        <v>0</v>
      </c>
    </row>
    <row r="25" spans="2:38" x14ac:dyDescent="0.2">
      <c r="B25" s="132">
        <v>17</v>
      </c>
      <c r="C25" s="96"/>
      <c r="D25" s="96"/>
      <c r="E25" s="96"/>
      <c r="F25" s="96"/>
      <c r="G25" s="96"/>
      <c r="H25" s="96"/>
      <c r="I25" s="96"/>
      <c r="J25" s="97"/>
      <c r="K25" s="98"/>
      <c r="L25" s="99"/>
      <c r="M25" s="98"/>
      <c r="N25" s="99"/>
      <c r="O25" s="145"/>
      <c r="P25" s="100"/>
      <c r="Q25" s="127" t="str">
        <f>IF($T25, IF($U25=FALSE, mavat_number_missing, IF( $V25=FALSE,approval_date_missing,IF(תכנון!$W25=FALSE,approval_date_out_of_range,IF($X25,passed_check,$S25)))),mitacham_name_missing)</f>
        <v>יש להזין שם מתחם</v>
      </c>
      <c r="R25" s="128"/>
      <c r="S25" s="128" t="str">
        <f t="shared" si="2"/>
        <v>יש להזין נתונים נוספים על מנת לקבוע האם התכנית רלוונטית לדרישות הקול הקורא</v>
      </c>
      <c r="T25" s="129" t="b">
        <f t="shared" si="3"/>
        <v>0</v>
      </c>
      <c r="U25" s="129" t="b">
        <f t="shared" si="4"/>
        <v>0</v>
      </c>
      <c r="V25" s="129" t="b">
        <f t="shared" si="5"/>
        <v>0</v>
      </c>
      <c r="W25" s="130" t="str">
        <f t="shared" ca="1" si="6"/>
        <v/>
      </c>
      <c r="X25" s="129" t="b">
        <f t="shared" si="7"/>
        <v>0</v>
      </c>
      <c r="Y25" s="131" t="b">
        <f t="shared" ca="1" si="8"/>
        <v>0</v>
      </c>
      <c r="Z25" s="129" t="b">
        <f t="shared" si="9"/>
        <v>0</v>
      </c>
      <c r="AA25" s="129" t="b">
        <f t="shared" si="10"/>
        <v>0</v>
      </c>
      <c r="AB25" s="129" t="b">
        <f t="shared" si="1"/>
        <v>0</v>
      </c>
      <c r="AC25" s="129" t="b">
        <f t="shared" ca="1" si="11"/>
        <v>0</v>
      </c>
      <c r="AD25" s="129" t="b">
        <f t="shared" ca="1" si="12"/>
        <v>0</v>
      </c>
      <c r="AE25" s="129" t="b">
        <f t="shared" ca="1" si="13"/>
        <v>0</v>
      </c>
      <c r="AF25" s="129" t="b">
        <f t="shared" ca="1" si="14"/>
        <v>0</v>
      </c>
      <c r="AG25" s="129"/>
      <c r="AH25" s="31">
        <f t="shared" ca="1" si="15"/>
        <v>0</v>
      </c>
      <c r="AI25" s="30">
        <f t="shared" ca="1" si="16"/>
        <v>0</v>
      </c>
    </row>
    <row r="26" spans="2:38" x14ac:dyDescent="0.2">
      <c r="B26" s="132">
        <v>18</v>
      </c>
      <c r="C26" s="96"/>
      <c r="D26" s="96"/>
      <c r="E26" s="96"/>
      <c r="F26" s="96"/>
      <c r="G26" s="96"/>
      <c r="H26" s="96"/>
      <c r="I26" s="96"/>
      <c r="J26" s="97"/>
      <c r="K26" s="98"/>
      <c r="L26" s="99"/>
      <c r="M26" s="98"/>
      <c r="N26" s="99"/>
      <c r="O26" s="145"/>
      <c r="P26" s="100"/>
      <c r="Q26" s="127" t="str">
        <f>IF($T26, IF($U26=FALSE, mavat_number_missing, IF( $V26=FALSE,approval_date_missing,IF(תכנון!$W26=FALSE,approval_date_out_of_range,IF($X26,passed_check,$S26)))),mitacham_name_missing)</f>
        <v>יש להזין שם מתחם</v>
      </c>
      <c r="R26" s="128"/>
      <c r="S26" s="128" t="str">
        <f t="shared" si="2"/>
        <v>יש להזין נתונים נוספים על מנת לקבוע האם התכנית רלוונטית לדרישות הקול הקורא</v>
      </c>
      <c r="T26" s="129" t="b">
        <f t="shared" si="3"/>
        <v>0</v>
      </c>
      <c r="U26" s="129" t="b">
        <f t="shared" si="4"/>
        <v>0</v>
      </c>
      <c r="V26" s="129" t="b">
        <f t="shared" si="5"/>
        <v>0</v>
      </c>
      <c r="W26" s="130" t="str">
        <f t="shared" ca="1" si="6"/>
        <v/>
      </c>
      <c r="X26" s="129" t="b">
        <f t="shared" si="7"/>
        <v>0</v>
      </c>
      <c r="Y26" s="131" t="b">
        <f t="shared" ca="1" si="8"/>
        <v>0</v>
      </c>
      <c r="Z26" s="129" t="b">
        <f t="shared" si="9"/>
        <v>0</v>
      </c>
      <c r="AA26" s="129" t="b">
        <f t="shared" si="10"/>
        <v>0</v>
      </c>
      <c r="AB26" s="129" t="b">
        <f t="shared" si="1"/>
        <v>0</v>
      </c>
      <c r="AC26" s="129" t="b">
        <f t="shared" ca="1" si="11"/>
        <v>0</v>
      </c>
      <c r="AD26" s="129" t="b">
        <f t="shared" ca="1" si="12"/>
        <v>0</v>
      </c>
      <c r="AE26" s="129" t="b">
        <f t="shared" ca="1" si="13"/>
        <v>0</v>
      </c>
      <c r="AF26" s="129" t="b">
        <f t="shared" ca="1" si="14"/>
        <v>0</v>
      </c>
      <c r="AG26" s="129"/>
      <c r="AH26" s="31">
        <f t="shared" ca="1" si="15"/>
        <v>0</v>
      </c>
      <c r="AI26" s="30">
        <f t="shared" ca="1" si="16"/>
        <v>0</v>
      </c>
    </row>
    <row r="27" spans="2:38" x14ac:dyDescent="0.2">
      <c r="B27" s="132">
        <v>19</v>
      </c>
      <c r="C27" s="96"/>
      <c r="D27" s="96"/>
      <c r="E27" s="96"/>
      <c r="F27" s="96"/>
      <c r="G27" s="96"/>
      <c r="H27" s="96"/>
      <c r="I27" s="96"/>
      <c r="J27" s="97"/>
      <c r="K27" s="98"/>
      <c r="L27" s="99"/>
      <c r="M27" s="98"/>
      <c r="N27" s="99"/>
      <c r="O27" s="145"/>
      <c r="P27" s="100"/>
      <c r="Q27" s="127" t="str">
        <f>IF($T27, IF($U27=FALSE, mavat_number_missing, IF( $V27=FALSE,approval_date_missing,IF(תכנון!$W27=FALSE,approval_date_out_of_range,IF($X27,passed_check,$S27)))),mitacham_name_missing)</f>
        <v>יש להזין שם מתחם</v>
      </c>
      <c r="R27" s="128"/>
      <c r="S27" s="128" t="str">
        <f t="shared" si="2"/>
        <v>יש להזין נתונים נוספים על מנת לקבוע האם התכנית רלוונטית לדרישות הקול הקורא</v>
      </c>
      <c r="T27" s="129" t="b">
        <f t="shared" si="3"/>
        <v>0</v>
      </c>
      <c r="U27" s="129" t="b">
        <f t="shared" si="4"/>
        <v>0</v>
      </c>
      <c r="V27" s="129" t="b">
        <f t="shared" si="5"/>
        <v>0</v>
      </c>
      <c r="W27" s="130" t="str">
        <f t="shared" ca="1" si="6"/>
        <v/>
      </c>
      <c r="X27" s="129" t="b">
        <f t="shared" si="7"/>
        <v>0</v>
      </c>
      <c r="Y27" s="131" t="b">
        <f t="shared" ca="1" si="8"/>
        <v>0</v>
      </c>
      <c r="Z27" s="129" t="b">
        <f t="shared" si="9"/>
        <v>0</v>
      </c>
      <c r="AA27" s="129" t="b">
        <f t="shared" si="10"/>
        <v>0</v>
      </c>
      <c r="AB27" s="129" t="b">
        <f t="shared" si="1"/>
        <v>0</v>
      </c>
      <c r="AC27" s="129" t="b">
        <f t="shared" ca="1" si="11"/>
        <v>0</v>
      </c>
      <c r="AD27" s="129" t="b">
        <f t="shared" ca="1" si="12"/>
        <v>0</v>
      </c>
      <c r="AE27" s="129" t="b">
        <f t="shared" ca="1" si="13"/>
        <v>0</v>
      </c>
      <c r="AF27" s="129" t="b">
        <f t="shared" ca="1" si="14"/>
        <v>0</v>
      </c>
      <c r="AG27" s="129"/>
      <c r="AH27" s="31">
        <f t="shared" ca="1" si="15"/>
        <v>0</v>
      </c>
      <c r="AI27" s="30">
        <f t="shared" ca="1" si="16"/>
        <v>0</v>
      </c>
    </row>
    <row r="28" spans="2:38" x14ac:dyDescent="0.2">
      <c r="B28" s="132">
        <v>20</v>
      </c>
      <c r="C28" s="96"/>
      <c r="D28" s="96"/>
      <c r="E28" s="96"/>
      <c r="F28" s="96"/>
      <c r="G28" s="96"/>
      <c r="H28" s="96"/>
      <c r="I28" s="96"/>
      <c r="J28" s="97"/>
      <c r="K28" s="98"/>
      <c r="L28" s="99"/>
      <c r="M28" s="98"/>
      <c r="N28" s="99"/>
      <c r="O28" s="145"/>
      <c r="P28" s="100"/>
      <c r="Q28" s="127" t="str">
        <f>IF($T28, IF($U28=FALSE, mavat_number_missing, IF( $V28=FALSE,approval_date_missing,IF(תכנון!$W28=FALSE,approval_date_out_of_range,IF($X28,passed_check,$S28)))),mitacham_name_missing)</f>
        <v>יש להזין שם מתחם</v>
      </c>
      <c r="R28" s="128"/>
      <c r="S28" s="128" t="str">
        <f t="shared" si="2"/>
        <v>יש להזין נתונים נוספים על מנת לקבוע האם התכנית רלוונטית לדרישות הקול הקורא</v>
      </c>
      <c r="T28" s="129" t="b">
        <f t="shared" si="3"/>
        <v>0</v>
      </c>
      <c r="U28" s="129" t="b">
        <f t="shared" si="4"/>
        <v>0</v>
      </c>
      <c r="V28" s="129" t="b">
        <f t="shared" si="5"/>
        <v>0</v>
      </c>
      <c r="W28" s="130" t="str">
        <f t="shared" ca="1" si="6"/>
        <v/>
      </c>
      <c r="X28" s="129" t="b">
        <f t="shared" si="7"/>
        <v>0</v>
      </c>
      <c r="Y28" s="131" t="b">
        <f t="shared" ca="1" si="8"/>
        <v>0</v>
      </c>
      <c r="Z28" s="129" t="b">
        <f t="shared" si="9"/>
        <v>0</v>
      </c>
      <c r="AA28" s="129" t="b">
        <f t="shared" si="10"/>
        <v>0</v>
      </c>
      <c r="AB28" s="129" t="b">
        <f t="shared" si="1"/>
        <v>0</v>
      </c>
      <c r="AC28" s="129" t="b">
        <f t="shared" ca="1" si="11"/>
        <v>0</v>
      </c>
      <c r="AD28" s="129" t="b">
        <f t="shared" ca="1" si="12"/>
        <v>0</v>
      </c>
      <c r="AE28" s="129" t="b">
        <f t="shared" ca="1" si="13"/>
        <v>0</v>
      </c>
      <c r="AF28" s="129" t="b">
        <f t="shared" ca="1" si="14"/>
        <v>0</v>
      </c>
      <c r="AG28" s="129"/>
      <c r="AH28" s="31">
        <f t="shared" ca="1" si="15"/>
        <v>0</v>
      </c>
      <c r="AI28" s="30">
        <f t="shared" ca="1" si="16"/>
        <v>0</v>
      </c>
    </row>
    <row r="29" spans="2:38" x14ac:dyDescent="0.2">
      <c r="B29" s="132">
        <v>21</v>
      </c>
      <c r="C29" s="96"/>
      <c r="D29" s="96"/>
      <c r="E29" s="96"/>
      <c r="F29" s="96"/>
      <c r="G29" s="96"/>
      <c r="H29" s="96"/>
      <c r="I29" s="96"/>
      <c r="J29" s="97"/>
      <c r="K29" s="98"/>
      <c r="L29" s="99"/>
      <c r="M29" s="98"/>
      <c r="N29" s="99"/>
      <c r="O29" s="145"/>
      <c r="P29" s="100"/>
      <c r="Q29" s="127" t="str">
        <f>IF($T29, IF($U29=FALSE, mavat_number_missing, IF( $V29=FALSE,approval_date_missing,IF(תכנון!$W29=FALSE,approval_date_out_of_range,IF($X29,passed_check,$S29)))),mitacham_name_missing)</f>
        <v>יש להזין שם מתחם</v>
      </c>
      <c r="R29" s="128"/>
      <c r="S29" s="128" t="str">
        <f t="shared" si="2"/>
        <v>יש להזין נתונים נוספים על מנת לקבוע האם התכנית רלוונטית לדרישות הקול הקורא</v>
      </c>
      <c r="T29" s="129" t="b">
        <f t="shared" si="3"/>
        <v>0</v>
      </c>
      <c r="U29" s="129" t="b">
        <f t="shared" si="4"/>
        <v>0</v>
      </c>
      <c r="V29" s="129" t="b">
        <f t="shared" si="5"/>
        <v>0</v>
      </c>
      <c r="W29" s="130" t="str">
        <f t="shared" ca="1" si="6"/>
        <v/>
      </c>
      <c r="X29" s="129" t="b">
        <f t="shared" si="7"/>
        <v>0</v>
      </c>
      <c r="Y29" s="131" t="b">
        <f t="shared" ca="1" si="8"/>
        <v>0</v>
      </c>
      <c r="Z29" s="129" t="b">
        <f t="shared" si="9"/>
        <v>0</v>
      </c>
      <c r="AA29" s="129" t="b">
        <f t="shared" si="10"/>
        <v>0</v>
      </c>
      <c r="AB29" s="129" t="b">
        <f t="shared" si="1"/>
        <v>0</v>
      </c>
      <c r="AC29" s="129" t="b">
        <f t="shared" ca="1" si="11"/>
        <v>0</v>
      </c>
      <c r="AD29" s="129" t="b">
        <f t="shared" ca="1" si="12"/>
        <v>0</v>
      </c>
      <c r="AE29" s="129" t="b">
        <f t="shared" ca="1" si="13"/>
        <v>0</v>
      </c>
      <c r="AF29" s="129" t="b">
        <f t="shared" ca="1" si="14"/>
        <v>0</v>
      </c>
      <c r="AG29" s="129"/>
      <c r="AH29" s="31">
        <f t="shared" ca="1" si="15"/>
        <v>0</v>
      </c>
      <c r="AI29" s="30">
        <f t="shared" ca="1" si="16"/>
        <v>0</v>
      </c>
    </row>
    <row r="30" spans="2:38" x14ac:dyDescent="0.2">
      <c r="B30" s="132">
        <v>22</v>
      </c>
      <c r="C30" s="96"/>
      <c r="D30" s="96"/>
      <c r="E30" s="96"/>
      <c r="F30" s="96"/>
      <c r="G30" s="96"/>
      <c r="H30" s="96"/>
      <c r="I30" s="96"/>
      <c r="J30" s="97"/>
      <c r="K30" s="98"/>
      <c r="L30" s="99"/>
      <c r="M30" s="98"/>
      <c r="N30" s="99"/>
      <c r="O30" s="145"/>
      <c r="P30" s="100"/>
      <c r="Q30" s="127" t="str">
        <f>IF($T30, IF($U30=FALSE, mavat_number_missing, IF( $V30=FALSE,approval_date_missing,IF(תכנון!$W30=FALSE,approval_date_out_of_range,IF($X30,passed_check,$S30)))),mitacham_name_missing)</f>
        <v>יש להזין שם מתחם</v>
      </c>
      <c r="R30" s="128"/>
      <c r="S30" s="128" t="str">
        <f t="shared" si="2"/>
        <v>יש להזין נתונים נוספים על מנת לקבוע האם התכנית רלוונטית לדרישות הקול הקורא</v>
      </c>
      <c r="T30" s="129" t="b">
        <f t="shared" si="3"/>
        <v>0</v>
      </c>
      <c r="U30" s="129" t="b">
        <f t="shared" si="4"/>
        <v>0</v>
      </c>
      <c r="V30" s="129" t="b">
        <f t="shared" si="5"/>
        <v>0</v>
      </c>
      <c r="W30" s="130" t="str">
        <f t="shared" ca="1" si="6"/>
        <v/>
      </c>
      <c r="X30" s="129" t="b">
        <f t="shared" si="7"/>
        <v>0</v>
      </c>
      <c r="Y30" s="131" t="b">
        <f t="shared" ca="1" si="8"/>
        <v>0</v>
      </c>
      <c r="Z30" s="129" t="b">
        <f t="shared" si="9"/>
        <v>0</v>
      </c>
      <c r="AA30" s="129" t="b">
        <f t="shared" si="10"/>
        <v>0</v>
      </c>
      <c r="AB30" s="129" t="b">
        <f t="shared" si="1"/>
        <v>0</v>
      </c>
      <c r="AC30" s="129" t="b">
        <f t="shared" ca="1" si="11"/>
        <v>0</v>
      </c>
      <c r="AD30" s="129" t="b">
        <f t="shared" ca="1" si="12"/>
        <v>0</v>
      </c>
      <c r="AE30" s="129" t="b">
        <f t="shared" ca="1" si="13"/>
        <v>0</v>
      </c>
      <c r="AF30" s="129" t="b">
        <f t="shared" ca="1" si="14"/>
        <v>0</v>
      </c>
      <c r="AG30" s="129"/>
      <c r="AH30" s="31">
        <f t="shared" ca="1" si="15"/>
        <v>0</v>
      </c>
      <c r="AI30" s="30">
        <f t="shared" ca="1" si="16"/>
        <v>0</v>
      </c>
    </row>
    <row r="31" spans="2:38" x14ac:dyDescent="0.2">
      <c r="B31" s="132">
        <v>23</v>
      </c>
      <c r="C31" s="96"/>
      <c r="D31" s="96"/>
      <c r="E31" s="96"/>
      <c r="F31" s="96"/>
      <c r="G31" s="96"/>
      <c r="H31" s="96"/>
      <c r="I31" s="96"/>
      <c r="J31" s="97"/>
      <c r="K31" s="98"/>
      <c r="L31" s="99"/>
      <c r="M31" s="98"/>
      <c r="N31" s="99"/>
      <c r="O31" s="145"/>
      <c r="P31" s="100"/>
      <c r="Q31" s="127" t="str">
        <f>IF($T31, IF($U31=FALSE, mavat_number_missing, IF( $V31=FALSE,approval_date_missing,IF(תכנון!$W31=FALSE,approval_date_out_of_range,IF($X31,passed_check,$S31)))),mitacham_name_missing)</f>
        <v>יש להזין שם מתחם</v>
      </c>
      <c r="R31" s="128"/>
      <c r="S31" s="128" t="str">
        <f t="shared" si="2"/>
        <v>יש להזין נתונים נוספים על מנת לקבוע האם התכנית רלוונטית לדרישות הקול הקורא</v>
      </c>
      <c r="T31" s="129" t="b">
        <f t="shared" si="3"/>
        <v>0</v>
      </c>
      <c r="U31" s="129" t="b">
        <f t="shared" si="4"/>
        <v>0</v>
      </c>
      <c r="V31" s="129" t="b">
        <f t="shared" si="5"/>
        <v>0</v>
      </c>
      <c r="W31" s="130" t="str">
        <f t="shared" ca="1" si="6"/>
        <v/>
      </c>
      <c r="X31" s="129" t="b">
        <f t="shared" si="7"/>
        <v>0</v>
      </c>
      <c r="Y31" s="131" t="b">
        <f t="shared" ca="1" si="8"/>
        <v>0</v>
      </c>
      <c r="Z31" s="129" t="b">
        <f t="shared" si="9"/>
        <v>0</v>
      </c>
      <c r="AA31" s="129" t="b">
        <f t="shared" si="10"/>
        <v>0</v>
      </c>
      <c r="AB31" s="129" t="b">
        <f t="shared" si="1"/>
        <v>0</v>
      </c>
      <c r="AC31" s="129" t="b">
        <f t="shared" ca="1" si="11"/>
        <v>0</v>
      </c>
      <c r="AD31" s="129" t="b">
        <f t="shared" ca="1" si="12"/>
        <v>0</v>
      </c>
      <c r="AE31" s="129" t="b">
        <f t="shared" ca="1" si="13"/>
        <v>0</v>
      </c>
      <c r="AF31" s="129" t="b">
        <f t="shared" ca="1" si="14"/>
        <v>0</v>
      </c>
      <c r="AG31" s="129"/>
      <c r="AH31" s="31">
        <f t="shared" ca="1" si="15"/>
        <v>0</v>
      </c>
      <c r="AI31" s="30">
        <f t="shared" ca="1" si="16"/>
        <v>0</v>
      </c>
    </row>
    <row r="32" spans="2:38" x14ac:dyDescent="0.2">
      <c r="B32" s="132">
        <v>24</v>
      </c>
      <c r="C32" s="96"/>
      <c r="D32" s="96"/>
      <c r="E32" s="96"/>
      <c r="F32" s="96"/>
      <c r="G32" s="96"/>
      <c r="H32" s="96"/>
      <c r="I32" s="96"/>
      <c r="J32" s="97"/>
      <c r="K32" s="98"/>
      <c r="L32" s="99"/>
      <c r="M32" s="98"/>
      <c r="N32" s="99"/>
      <c r="O32" s="145"/>
      <c r="P32" s="100"/>
      <c r="Q32" s="127" t="str">
        <f>IF($T32, IF($U32=FALSE, mavat_number_missing, IF( $V32=FALSE,approval_date_missing,IF(תכנון!$W32=FALSE,approval_date_out_of_range,IF($X32,passed_check,$S32)))),mitacham_name_missing)</f>
        <v>יש להזין שם מתחם</v>
      </c>
      <c r="R32" s="128"/>
      <c r="S32" s="128" t="str">
        <f t="shared" si="2"/>
        <v>יש להזין נתונים נוספים על מנת לקבוע האם התכנית רלוונטית לדרישות הקול הקורא</v>
      </c>
      <c r="T32" s="129" t="b">
        <f t="shared" si="3"/>
        <v>0</v>
      </c>
      <c r="U32" s="129" t="b">
        <f t="shared" si="4"/>
        <v>0</v>
      </c>
      <c r="V32" s="129" t="b">
        <f t="shared" si="5"/>
        <v>0</v>
      </c>
      <c r="W32" s="130" t="str">
        <f t="shared" ca="1" si="6"/>
        <v/>
      </c>
      <c r="X32" s="129" t="b">
        <f t="shared" si="7"/>
        <v>0</v>
      </c>
      <c r="Y32" s="131" t="b">
        <f t="shared" ca="1" si="8"/>
        <v>0</v>
      </c>
      <c r="Z32" s="129" t="b">
        <f t="shared" si="9"/>
        <v>0</v>
      </c>
      <c r="AA32" s="129" t="b">
        <f t="shared" si="10"/>
        <v>0</v>
      </c>
      <c r="AB32" s="129" t="b">
        <f t="shared" si="1"/>
        <v>0</v>
      </c>
      <c r="AC32" s="129" t="b">
        <f t="shared" ca="1" si="11"/>
        <v>0</v>
      </c>
      <c r="AD32" s="129" t="b">
        <f t="shared" ca="1" si="12"/>
        <v>0</v>
      </c>
      <c r="AE32" s="129" t="b">
        <f t="shared" ca="1" si="13"/>
        <v>0</v>
      </c>
      <c r="AF32" s="129" t="b">
        <f t="shared" ca="1" si="14"/>
        <v>0</v>
      </c>
      <c r="AG32" s="129"/>
      <c r="AH32" s="31">
        <f t="shared" ca="1" si="15"/>
        <v>0</v>
      </c>
      <c r="AI32" s="30">
        <f t="shared" ca="1" si="16"/>
        <v>0</v>
      </c>
    </row>
    <row r="33" spans="2:35" x14ac:dyDescent="0.2">
      <c r="B33" s="132">
        <v>25</v>
      </c>
      <c r="C33" s="96"/>
      <c r="D33" s="96"/>
      <c r="E33" s="96"/>
      <c r="F33" s="96"/>
      <c r="G33" s="96"/>
      <c r="H33" s="96"/>
      <c r="I33" s="96"/>
      <c r="J33" s="97"/>
      <c r="K33" s="98"/>
      <c r="L33" s="99"/>
      <c r="M33" s="98"/>
      <c r="N33" s="99"/>
      <c r="O33" s="145"/>
      <c r="P33" s="100"/>
      <c r="Q33" s="127" t="str">
        <f>IF($T33, IF($U33=FALSE, mavat_number_missing, IF( $V33=FALSE,approval_date_missing,IF(תכנון!$W33=FALSE,approval_date_out_of_range,IF($X33,passed_check,$S33)))),mitacham_name_missing)</f>
        <v>יש להזין שם מתחם</v>
      </c>
      <c r="R33" s="128"/>
      <c r="S33" s="128" t="str">
        <f t="shared" si="2"/>
        <v>יש להזין נתונים נוספים על מנת לקבוע האם התכנית רלוונטית לדרישות הקול הקורא</v>
      </c>
      <c r="T33" s="129" t="b">
        <f t="shared" si="3"/>
        <v>0</v>
      </c>
      <c r="U33" s="129" t="b">
        <f t="shared" si="4"/>
        <v>0</v>
      </c>
      <c r="V33" s="129" t="b">
        <f t="shared" si="5"/>
        <v>0</v>
      </c>
      <c r="W33" s="130" t="str">
        <f t="shared" ca="1" si="6"/>
        <v/>
      </c>
      <c r="X33" s="129" t="b">
        <f t="shared" si="7"/>
        <v>0</v>
      </c>
      <c r="Y33" s="131" t="b">
        <f t="shared" ca="1" si="8"/>
        <v>0</v>
      </c>
      <c r="Z33" s="129" t="b">
        <f t="shared" si="9"/>
        <v>0</v>
      </c>
      <c r="AA33" s="129" t="b">
        <f t="shared" si="10"/>
        <v>0</v>
      </c>
      <c r="AB33" s="129" t="b">
        <f t="shared" si="1"/>
        <v>0</v>
      </c>
      <c r="AC33" s="129" t="b">
        <f t="shared" ca="1" si="11"/>
        <v>0</v>
      </c>
      <c r="AD33" s="129" t="b">
        <f t="shared" ca="1" si="12"/>
        <v>0</v>
      </c>
      <c r="AE33" s="129" t="b">
        <f t="shared" ca="1" si="13"/>
        <v>0</v>
      </c>
      <c r="AF33" s="129" t="b">
        <f t="shared" ca="1" si="14"/>
        <v>0</v>
      </c>
      <c r="AG33" s="129"/>
      <c r="AH33" s="31">
        <f t="shared" ca="1" si="15"/>
        <v>0</v>
      </c>
      <c r="AI33" s="30">
        <f t="shared" ca="1" si="16"/>
        <v>0</v>
      </c>
    </row>
    <row r="34" spans="2:35" x14ac:dyDescent="0.2">
      <c r="B34" s="132">
        <v>26</v>
      </c>
      <c r="C34" s="96"/>
      <c r="D34" s="96"/>
      <c r="E34" s="96"/>
      <c r="F34" s="96"/>
      <c r="G34" s="96"/>
      <c r="H34" s="96"/>
      <c r="I34" s="96"/>
      <c r="J34" s="97"/>
      <c r="K34" s="98"/>
      <c r="L34" s="99"/>
      <c r="M34" s="98"/>
      <c r="N34" s="99"/>
      <c r="O34" s="145"/>
      <c r="P34" s="100"/>
      <c r="Q34" s="127" t="str">
        <f>IF($T34, IF($U34=FALSE, mavat_number_missing, IF( $V34=FALSE,approval_date_missing,IF(תכנון!$W34=FALSE,approval_date_out_of_range,IF($X34,passed_check,$S34)))),mitacham_name_missing)</f>
        <v>יש להזין שם מתחם</v>
      </c>
      <c r="R34" s="128"/>
      <c r="S34" s="128" t="str">
        <f t="shared" si="2"/>
        <v>יש להזין נתונים נוספים על מנת לקבוע האם התכנית רלוונטית לדרישות הקול הקורא</v>
      </c>
      <c r="T34" s="129" t="b">
        <f t="shared" si="3"/>
        <v>0</v>
      </c>
      <c r="U34" s="129" t="b">
        <f t="shared" si="4"/>
        <v>0</v>
      </c>
      <c r="V34" s="129" t="b">
        <f t="shared" si="5"/>
        <v>0</v>
      </c>
      <c r="W34" s="130" t="str">
        <f t="shared" ca="1" si="6"/>
        <v/>
      </c>
      <c r="X34" s="129" t="b">
        <f t="shared" si="7"/>
        <v>0</v>
      </c>
      <c r="Y34" s="131" t="b">
        <f t="shared" ca="1" si="8"/>
        <v>0</v>
      </c>
      <c r="Z34" s="129" t="b">
        <f t="shared" si="9"/>
        <v>0</v>
      </c>
      <c r="AA34" s="129" t="b">
        <f t="shared" si="10"/>
        <v>0</v>
      </c>
      <c r="AB34" s="129" t="b">
        <f t="shared" si="1"/>
        <v>0</v>
      </c>
      <c r="AC34" s="129" t="b">
        <f t="shared" ca="1" si="11"/>
        <v>0</v>
      </c>
      <c r="AD34" s="129" t="b">
        <f t="shared" ca="1" si="12"/>
        <v>0</v>
      </c>
      <c r="AE34" s="129" t="b">
        <f t="shared" ca="1" si="13"/>
        <v>0</v>
      </c>
      <c r="AF34" s="129" t="b">
        <f t="shared" ca="1" si="14"/>
        <v>0</v>
      </c>
      <c r="AG34" s="129"/>
      <c r="AH34" s="31">
        <f t="shared" ca="1" si="15"/>
        <v>0</v>
      </c>
      <c r="AI34" s="30">
        <f t="shared" ca="1" si="16"/>
        <v>0</v>
      </c>
    </row>
    <row r="35" spans="2:35" x14ac:dyDescent="0.2">
      <c r="B35" s="132">
        <v>27</v>
      </c>
      <c r="C35" s="96"/>
      <c r="D35" s="96"/>
      <c r="E35" s="96"/>
      <c r="F35" s="96"/>
      <c r="G35" s="96"/>
      <c r="H35" s="96"/>
      <c r="I35" s="96"/>
      <c r="J35" s="97"/>
      <c r="K35" s="98"/>
      <c r="L35" s="99"/>
      <c r="M35" s="98"/>
      <c r="N35" s="99"/>
      <c r="O35" s="145"/>
      <c r="P35" s="100"/>
      <c r="Q35" s="127" t="str">
        <f>IF($T35, IF($U35=FALSE, mavat_number_missing, IF( $V35=FALSE,approval_date_missing,IF(תכנון!$W35=FALSE,approval_date_out_of_range,IF($X35,passed_check,$S35)))),mitacham_name_missing)</f>
        <v>יש להזין שם מתחם</v>
      </c>
      <c r="R35" s="128"/>
      <c r="S35" s="128" t="str">
        <f t="shared" si="2"/>
        <v>יש להזין נתונים נוספים על מנת לקבוע האם התכנית רלוונטית לדרישות הקול הקורא</v>
      </c>
      <c r="T35" s="129" t="b">
        <f t="shared" si="3"/>
        <v>0</v>
      </c>
      <c r="U35" s="129" t="b">
        <f t="shared" si="4"/>
        <v>0</v>
      </c>
      <c r="V35" s="129" t="b">
        <f t="shared" si="5"/>
        <v>0</v>
      </c>
      <c r="W35" s="130" t="str">
        <f t="shared" ca="1" si="6"/>
        <v/>
      </c>
      <c r="X35" s="129" t="b">
        <f t="shared" si="7"/>
        <v>0</v>
      </c>
      <c r="Y35" s="131" t="b">
        <f t="shared" ca="1" si="8"/>
        <v>0</v>
      </c>
      <c r="Z35" s="129" t="b">
        <f t="shared" si="9"/>
        <v>0</v>
      </c>
      <c r="AA35" s="129" t="b">
        <f t="shared" si="10"/>
        <v>0</v>
      </c>
      <c r="AB35" s="129" t="b">
        <f t="shared" si="1"/>
        <v>0</v>
      </c>
      <c r="AC35" s="129" t="b">
        <f t="shared" ca="1" si="11"/>
        <v>0</v>
      </c>
      <c r="AD35" s="129" t="b">
        <f t="shared" ca="1" si="12"/>
        <v>0</v>
      </c>
      <c r="AE35" s="129" t="b">
        <f t="shared" ca="1" si="13"/>
        <v>0</v>
      </c>
      <c r="AF35" s="129" t="b">
        <f t="shared" ca="1" si="14"/>
        <v>0</v>
      </c>
      <c r="AG35" s="129"/>
      <c r="AH35" s="31">
        <f t="shared" ca="1" si="15"/>
        <v>0</v>
      </c>
      <c r="AI35" s="30">
        <f t="shared" ca="1" si="16"/>
        <v>0</v>
      </c>
    </row>
    <row r="36" spans="2:35" x14ac:dyDescent="0.2">
      <c r="B36" s="132">
        <v>28</v>
      </c>
      <c r="C36" s="96"/>
      <c r="D36" s="96"/>
      <c r="E36" s="96"/>
      <c r="F36" s="96"/>
      <c r="G36" s="96"/>
      <c r="H36" s="96"/>
      <c r="I36" s="96"/>
      <c r="J36" s="97"/>
      <c r="K36" s="98"/>
      <c r="L36" s="99"/>
      <c r="M36" s="98"/>
      <c r="N36" s="99"/>
      <c r="O36" s="145"/>
      <c r="P36" s="100"/>
      <c r="Q36" s="127" t="str">
        <f>IF($T36, IF($U36=FALSE, mavat_number_missing, IF( $V36=FALSE,approval_date_missing,IF(תכנון!$W36=FALSE,approval_date_out_of_range,IF($X36,passed_check,$S36)))),mitacham_name_missing)</f>
        <v>יש להזין שם מתחם</v>
      </c>
      <c r="R36" s="128"/>
      <c r="S36" s="128" t="str">
        <f t="shared" si="2"/>
        <v>יש להזין נתונים נוספים על מנת לקבוע האם התכנית רלוונטית לדרישות הקול הקורא</v>
      </c>
      <c r="T36" s="129" t="b">
        <f t="shared" si="3"/>
        <v>0</v>
      </c>
      <c r="U36" s="129" t="b">
        <f t="shared" si="4"/>
        <v>0</v>
      </c>
      <c r="V36" s="129" t="b">
        <f t="shared" si="5"/>
        <v>0</v>
      </c>
      <c r="W36" s="130" t="str">
        <f t="shared" ca="1" si="6"/>
        <v/>
      </c>
      <c r="X36" s="129" t="b">
        <f t="shared" si="7"/>
        <v>0</v>
      </c>
      <c r="Y36" s="131" t="b">
        <f t="shared" ca="1" si="8"/>
        <v>0</v>
      </c>
      <c r="Z36" s="129" t="b">
        <f t="shared" si="9"/>
        <v>0</v>
      </c>
      <c r="AA36" s="129" t="b">
        <f t="shared" si="10"/>
        <v>0</v>
      </c>
      <c r="AB36" s="129" t="b">
        <f t="shared" si="1"/>
        <v>0</v>
      </c>
      <c r="AC36" s="129" t="b">
        <f t="shared" ca="1" si="11"/>
        <v>0</v>
      </c>
      <c r="AD36" s="129" t="b">
        <f t="shared" ca="1" si="12"/>
        <v>0</v>
      </c>
      <c r="AE36" s="129" t="b">
        <f t="shared" ca="1" si="13"/>
        <v>0</v>
      </c>
      <c r="AF36" s="129" t="b">
        <f t="shared" ca="1" si="14"/>
        <v>0</v>
      </c>
      <c r="AG36" s="129"/>
      <c r="AH36" s="31">
        <f t="shared" ca="1" si="15"/>
        <v>0</v>
      </c>
      <c r="AI36" s="30">
        <f t="shared" ca="1" si="16"/>
        <v>0</v>
      </c>
    </row>
    <row r="37" spans="2:35" x14ac:dyDescent="0.2">
      <c r="B37" s="132">
        <v>29</v>
      </c>
      <c r="C37" s="96"/>
      <c r="D37" s="96"/>
      <c r="E37" s="96"/>
      <c r="F37" s="96"/>
      <c r="G37" s="96"/>
      <c r="H37" s="96"/>
      <c r="I37" s="96"/>
      <c r="J37" s="97"/>
      <c r="K37" s="98"/>
      <c r="L37" s="99"/>
      <c r="M37" s="98"/>
      <c r="N37" s="99"/>
      <c r="O37" s="145"/>
      <c r="P37" s="100"/>
      <c r="Q37" s="127" t="str">
        <f>IF($T37, IF($U37=FALSE, mavat_number_missing, IF( $V37=FALSE,approval_date_missing,IF(תכנון!$W37=FALSE,approval_date_out_of_range,IF($X37,passed_check,$S37)))),mitacham_name_missing)</f>
        <v>יש להזין שם מתחם</v>
      </c>
      <c r="R37" s="128"/>
      <c r="S37" s="128" t="str">
        <f t="shared" si="2"/>
        <v>יש להזין נתונים נוספים על מנת לקבוע האם התכנית רלוונטית לדרישות הקול הקורא</v>
      </c>
      <c r="T37" s="129" t="b">
        <f t="shared" si="3"/>
        <v>0</v>
      </c>
      <c r="U37" s="129" t="b">
        <f t="shared" si="4"/>
        <v>0</v>
      </c>
      <c r="V37" s="129" t="b">
        <f t="shared" si="5"/>
        <v>0</v>
      </c>
      <c r="W37" s="130" t="str">
        <f t="shared" ca="1" si="6"/>
        <v/>
      </c>
      <c r="X37" s="129" t="b">
        <f t="shared" si="7"/>
        <v>0</v>
      </c>
      <c r="Y37" s="131" t="b">
        <f t="shared" ca="1" si="8"/>
        <v>0</v>
      </c>
      <c r="Z37" s="129" t="b">
        <f t="shared" si="9"/>
        <v>0</v>
      </c>
      <c r="AA37" s="129" t="b">
        <f t="shared" si="10"/>
        <v>0</v>
      </c>
      <c r="AB37" s="129" t="b">
        <f t="shared" si="1"/>
        <v>0</v>
      </c>
      <c r="AC37" s="129" t="b">
        <f t="shared" ca="1" si="11"/>
        <v>0</v>
      </c>
      <c r="AD37" s="129" t="b">
        <f t="shared" ca="1" si="12"/>
        <v>0</v>
      </c>
      <c r="AE37" s="129" t="b">
        <f t="shared" ca="1" si="13"/>
        <v>0</v>
      </c>
      <c r="AF37" s="129" t="b">
        <f t="shared" ca="1" si="14"/>
        <v>0</v>
      </c>
      <c r="AG37" s="129"/>
      <c r="AH37" s="31">
        <f t="shared" ca="1" si="15"/>
        <v>0</v>
      </c>
      <c r="AI37" s="30">
        <f t="shared" ca="1" si="16"/>
        <v>0</v>
      </c>
    </row>
    <row r="38" spans="2:35" x14ac:dyDescent="0.2">
      <c r="B38" s="132">
        <v>30</v>
      </c>
      <c r="C38" s="96"/>
      <c r="D38" s="96"/>
      <c r="E38" s="96"/>
      <c r="F38" s="96"/>
      <c r="G38" s="96"/>
      <c r="H38" s="96"/>
      <c r="I38" s="96"/>
      <c r="J38" s="97"/>
      <c r="K38" s="98"/>
      <c r="L38" s="99"/>
      <c r="M38" s="98"/>
      <c r="N38" s="99"/>
      <c r="O38" s="145"/>
      <c r="P38" s="100"/>
      <c r="Q38" s="127" t="str">
        <f>IF($T38, IF($U38=FALSE, mavat_number_missing, IF( $V38=FALSE,approval_date_missing,IF(תכנון!$W38=FALSE,approval_date_out_of_range,IF($X38,passed_check,$S38)))),mitacham_name_missing)</f>
        <v>יש להזין שם מתחם</v>
      </c>
      <c r="R38" s="128"/>
      <c r="S38" s="128" t="str">
        <f t="shared" si="2"/>
        <v>יש להזין נתונים נוספים על מנת לקבוע האם התכנית רלוונטית לדרישות הקול הקורא</v>
      </c>
      <c r="T38" s="129" t="b">
        <f t="shared" si="3"/>
        <v>0</v>
      </c>
      <c r="U38" s="129" t="b">
        <f t="shared" si="4"/>
        <v>0</v>
      </c>
      <c r="V38" s="129" t="b">
        <f t="shared" si="5"/>
        <v>0</v>
      </c>
      <c r="W38" s="130" t="str">
        <f t="shared" ca="1" si="6"/>
        <v/>
      </c>
      <c r="X38" s="129" t="b">
        <f t="shared" si="7"/>
        <v>0</v>
      </c>
      <c r="Y38" s="131" t="b">
        <f t="shared" ca="1" si="8"/>
        <v>0</v>
      </c>
      <c r="Z38" s="129" t="b">
        <f t="shared" si="9"/>
        <v>0</v>
      </c>
      <c r="AA38" s="129" t="b">
        <f t="shared" si="10"/>
        <v>0</v>
      </c>
      <c r="AB38" s="129" t="b">
        <f t="shared" si="1"/>
        <v>0</v>
      </c>
      <c r="AC38" s="129" t="b">
        <f t="shared" ca="1" si="11"/>
        <v>0</v>
      </c>
      <c r="AD38" s="129" t="b">
        <f t="shared" ca="1" si="12"/>
        <v>0</v>
      </c>
      <c r="AE38" s="129" t="b">
        <f t="shared" ca="1" si="13"/>
        <v>0</v>
      </c>
      <c r="AF38" s="129" t="b">
        <f t="shared" ca="1" si="14"/>
        <v>0</v>
      </c>
      <c r="AG38" s="129"/>
      <c r="AH38" s="31">
        <f t="shared" ca="1" si="15"/>
        <v>0</v>
      </c>
      <c r="AI38" s="30">
        <f t="shared" ca="1" si="16"/>
        <v>0</v>
      </c>
    </row>
    <row r="39" spans="2:35" x14ac:dyDescent="0.2">
      <c r="B39" s="132">
        <v>31</v>
      </c>
      <c r="C39" s="96"/>
      <c r="D39" s="96"/>
      <c r="E39" s="96"/>
      <c r="F39" s="96"/>
      <c r="G39" s="96"/>
      <c r="H39" s="96"/>
      <c r="I39" s="96"/>
      <c r="J39" s="97"/>
      <c r="K39" s="98"/>
      <c r="L39" s="99"/>
      <c r="M39" s="98"/>
      <c r="N39" s="99"/>
      <c r="O39" s="145"/>
      <c r="P39" s="100"/>
      <c r="Q39" s="127" t="str">
        <f>IF($T39, IF($U39=FALSE, mavat_number_missing, IF( $V39=FALSE,approval_date_missing,IF(תכנון!$W39=FALSE,approval_date_out_of_range,IF($X39,passed_check,$S39)))),mitacham_name_missing)</f>
        <v>יש להזין שם מתחם</v>
      </c>
      <c r="R39" s="128"/>
      <c r="S39" s="128" t="str">
        <f t="shared" si="2"/>
        <v>יש להזין נתונים נוספים על מנת לקבוע האם התכנית רלוונטית לדרישות הקול הקורא</v>
      </c>
      <c r="T39" s="129" t="b">
        <f t="shared" si="3"/>
        <v>0</v>
      </c>
      <c r="U39" s="129" t="b">
        <f t="shared" si="4"/>
        <v>0</v>
      </c>
      <c r="V39" s="129" t="b">
        <f t="shared" si="5"/>
        <v>0</v>
      </c>
      <c r="W39" s="130" t="str">
        <f t="shared" ca="1" si="6"/>
        <v/>
      </c>
      <c r="X39" s="129" t="b">
        <f t="shared" si="7"/>
        <v>0</v>
      </c>
      <c r="Y39" s="131" t="b">
        <f t="shared" ca="1" si="8"/>
        <v>0</v>
      </c>
      <c r="Z39" s="129" t="b">
        <f t="shared" si="9"/>
        <v>0</v>
      </c>
      <c r="AA39" s="129" t="b">
        <f t="shared" si="10"/>
        <v>0</v>
      </c>
      <c r="AB39" s="129" t="b">
        <f t="shared" si="1"/>
        <v>0</v>
      </c>
      <c r="AC39" s="129" t="b">
        <f t="shared" ca="1" si="11"/>
        <v>0</v>
      </c>
      <c r="AD39" s="129" t="b">
        <f t="shared" ca="1" si="12"/>
        <v>0</v>
      </c>
      <c r="AE39" s="129" t="b">
        <f t="shared" ca="1" si="13"/>
        <v>0</v>
      </c>
      <c r="AF39" s="129" t="b">
        <f t="shared" ca="1" si="14"/>
        <v>0</v>
      </c>
      <c r="AG39" s="129"/>
      <c r="AH39" s="31">
        <f t="shared" ca="1" si="15"/>
        <v>0</v>
      </c>
      <c r="AI39" s="30">
        <f t="shared" ca="1" si="16"/>
        <v>0</v>
      </c>
    </row>
    <row r="40" spans="2:35" x14ac:dyDescent="0.2">
      <c r="B40" s="132">
        <v>32</v>
      </c>
      <c r="C40" s="96"/>
      <c r="D40" s="96"/>
      <c r="E40" s="96"/>
      <c r="F40" s="96"/>
      <c r="G40" s="96"/>
      <c r="H40" s="96"/>
      <c r="I40" s="96"/>
      <c r="J40" s="97"/>
      <c r="K40" s="98"/>
      <c r="L40" s="99"/>
      <c r="M40" s="98"/>
      <c r="N40" s="99"/>
      <c r="O40" s="145"/>
      <c r="P40" s="100"/>
      <c r="Q40" s="127" t="str">
        <f>IF($T40, IF($U40=FALSE, mavat_number_missing, IF( $V40=FALSE,approval_date_missing,IF(תכנון!$W40=FALSE,approval_date_out_of_range,IF($X40,passed_check,$S40)))),mitacham_name_missing)</f>
        <v>יש להזין שם מתחם</v>
      </c>
      <c r="R40" s="128"/>
      <c r="S40" s="128" t="str">
        <f t="shared" si="2"/>
        <v>יש להזין נתונים נוספים על מנת לקבוע האם התכנית רלוונטית לדרישות הקול הקורא</v>
      </c>
      <c r="T40" s="129" t="b">
        <f t="shared" si="3"/>
        <v>0</v>
      </c>
      <c r="U40" s="129" t="b">
        <f t="shared" si="4"/>
        <v>0</v>
      </c>
      <c r="V40" s="129" t="b">
        <f t="shared" si="5"/>
        <v>0</v>
      </c>
      <c r="W40" s="130" t="str">
        <f t="shared" ca="1" si="6"/>
        <v/>
      </c>
      <c r="X40" s="129" t="b">
        <f t="shared" si="7"/>
        <v>0</v>
      </c>
      <c r="Y40" s="131" t="b">
        <f t="shared" ca="1" si="8"/>
        <v>0</v>
      </c>
      <c r="Z40" s="129" t="b">
        <f t="shared" si="9"/>
        <v>0</v>
      </c>
      <c r="AA40" s="129" t="b">
        <f t="shared" si="10"/>
        <v>0</v>
      </c>
      <c r="AB40" s="129" t="b">
        <f t="shared" si="1"/>
        <v>0</v>
      </c>
      <c r="AC40" s="129" t="b">
        <f t="shared" ca="1" si="11"/>
        <v>0</v>
      </c>
      <c r="AD40" s="129" t="b">
        <f t="shared" ca="1" si="12"/>
        <v>0</v>
      </c>
      <c r="AE40" s="129" t="b">
        <f t="shared" ca="1" si="13"/>
        <v>0</v>
      </c>
      <c r="AF40" s="129" t="b">
        <f t="shared" ca="1" si="14"/>
        <v>0</v>
      </c>
      <c r="AG40" s="129"/>
      <c r="AH40" s="31">
        <f t="shared" ca="1" si="15"/>
        <v>0</v>
      </c>
      <c r="AI40" s="30">
        <f t="shared" ca="1" si="16"/>
        <v>0</v>
      </c>
    </row>
    <row r="41" spans="2:35" x14ac:dyDescent="0.2">
      <c r="B41" s="132">
        <v>33</v>
      </c>
      <c r="C41" s="96"/>
      <c r="D41" s="96"/>
      <c r="E41" s="96"/>
      <c r="F41" s="96"/>
      <c r="G41" s="96"/>
      <c r="H41" s="96"/>
      <c r="I41" s="96"/>
      <c r="J41" s="97"/>
      <c r="K41" s="98"/>
      <c r="L41" s="99"/>
      <c r="M41" s="98"/>
      <c r="N41" s="99"/>
      <c r="O41" s="145"/>
      <c r="P41" s="100"/>
      <c r="Q41" s="127" t="str">
        <f>IF($T41, IF($U41=FALSE, mavat_number_missing, IF( $V41=FALSE,approval_date_missing,IF(תכנון!$W41=FALSE,approval_date_out_of_range,IF($X41,passed_check,$S41)))),mitacham_name_missing)</f>
        <v>יש להזין שם מתחם</v>
      </c>
      <c r="R41" s="128"/>
      <c r="S41" s="128" t="str">
        <f t="shared" si="2"/>
        <v>יש להזין נתונים נוספים על מנת לקבוע האם התכנית רלוונטית לדרישות הקול הקורא</v>
      </c>
      <c r="T41" s="129" t="b">
        <f t="shared" si="3"/>
        <v>0</v>
      </c>
      <c r="U41" s="129" t="b">
        <f t="shared" si="4"/>
        <v>0</v>
      </c>
      <c r="V41" s="129" t="b">
        <f t="shared" si="5"/>
        <v>0</v>
      </c>
      <c r="W41" s="130" t="str">
        <f t="shared" ca="1" si="6"/>
        <v/>
      </c>
      <c r="X41" s="129" t="b">
        <f t="shared" si="7"/>
        <v>0</v>
      </c>
      <c r="Y41" s="131" t="b">
        <f t="shared" ca="1" si="8"/>
        <v>0</v>
      </c>
      <c r="Z41" s="129" t="b">
        <f t="shared" si="9"/>
        <v>0</v>
      </c>
      <c r="AA41" s="129" t="b">
        <f t="shared" si="10"/>
        <v>0</v>
      </c>
      <c r="AB41" s="129" t="b">
        <f t="shared" si="1"/>
        <v>0</v>
      </c>
      <c r="AC41" s="129" t="b">
        <f t="shared" ca="1" si="11"/>
        <v>0</v>
      </c>
      <c r="AD41" s="129" t="b">
        <f t="shared" ca="1" si="12"/>
        <v>0</v>
      </c>
      <c r="AE41" s="129" t="b">
        <f t="shared" ca="1" si="13"/>
        <v>0</v>
      </c>
      <c r="AF41" s="129" t="b">
        <f t="shared" ca="1" si="14"/>
        <v>0</v>
      </c>
      <c r="AG41" s="129"/>
      <c r="AH41" s="31">
        <f t="shared" ca="1" si="15"/>
        <v>0</v>
      </c>
      <c r="AI41" s="30">
        <f t="shared" ca="1" si="16"/>
        <v>0</v>
      </c>
    </row>
    <row r="42" spans="2:35" x14ac:dyDescent="0.2">
      <c r="B42" s="132">
        <v>34</v>
      </c>
      <c r="C42" s="96"/>
      <c r="D42" s="96"/>
      <c r="E42" s="96"/>
      <c r="F42" s="96"/>
      <c r="G42" s="96"/>
      <c r="H42" s="96"/>
      <c r="I42" s="96"/>
      <c r="J42" s="97"/>
      <c r="K42" s="98"/>
      <c r="L42" s="99"/>
      <c r="M42" s="98"/>
      <c r="N42" s="99"/>
      <c r="O42" s="145"/>
      <c r="P42" s="100"/>
      <c r="Q42" s="127" t="str">
        <f>IF($T42, IF($U42=FALSE, mavat_number_missing, IF( $V42=FALSE,approval_date_missing,IF(תכנון!$W42=FALSE,approval_date_out_of_range,IF($X42,passed_check,$S42)))),mitacham_name_missing)</f>
        <v>יש להזין שם מתחם</v>
      </c>
      <c r="R42" s="128"/>
      <c r="S42" s="128" t="str">
        <f t="shared" si="2"/>
        <v>יש להזין נתונים נוספים על מנת לקבוע האם התכנית רלוונטית לדרישות הקול הקורא</v>
      </c>
      <c r="T42" s="129" t="b">
        <f t="shared" si="3"/>
        <v>0</v>
      </c>
      <c r="U42" s="129" t="b">
        <f t="shared" si="4"/>
        <v>0</v>
      </c>
      <c r="V42" s="129" t="b">
        <f t="shared" si="5"/>
        <v>0</v>
      </c>
      <c r="W42" s="130" t="str">
        <f t="shared" ca="1" si="6"/>
        <v/>
      </c>
      <c r="X42" s="129" t="b">
        <f t="shared" si="7"/>
        <v>0</v>
      </c>
      <c r="Y42" s="131" t="b">
        <f t="shared" ca="1" si="8"/>
        <v>0</v>
      </c>
      <c r="Z42" s="129" t="b">
        <f t="shared" si="9"/>
        <v>0</v>
      </c>
      <c r="AA42" s="129" t="b">
        <f t="shared" si="10"/>
        <v>0</v>
      </c>
      <c r="AB42" s="129" t="b">
        <f t="shared" si="1"/>
        <v>0</v>
      </c>
      <c r="AC42" s="129" t="b">
        <f t="shared" ca="1" si="11"/>
        <v>0</v>
      </c>
      <c r="AD42" s="129" t="b">
        <f t="shared" ca="1" si="12"/>
        <v>0</v>
      </c>
      <c r="AE42" s="129" t="b">
        <f t="shared" ca="1" si="13"/>
        <v>0</v>
      </c>
      <c r="AF42" s="129" t="b">
        <f t="shared" ca="1" si="14"/>
        <v>0</v>
      </c>
      <c r="AG42" s="129"/>
      <c r="AH42" s="31">
        <f t="shared" ca="1" si="15"/>
        <v>0</v>
      </c>
      <c r="AI42" s="30">
        <f t="shared" ca="1" si="16"/>
        <v>0</v>
      </c>
    </row>
    <row r="43" spans="2:35" x14ac:dyDescent="0.2">
      <c r="B43" s="132">
        <v>35</v>
      </c>
      <c r="C43" s="96"/>
      <c r="D43" s="96"/>
      <c r="E43" s="96"/>
      <c r="F43" s="96"/>
      <c r="G43" s="96"/>
      <c r="H43" s="96"/>
      <c r="I43" s="96"/>
      <c r="J43" s="97"/>
      <c r="K43" s="98"/>
      <c r="L43" s="99"/>
      <c r="M43" s="98"/>
      <c r="N43" s="99"/>
      <c r="O43" s="145"/>
      <c r="P43" s="100"/>
      <c r="Q43" s="127" t="str">
        <f>IF($T43, IF($U43=FALSE, mavat_number_missing, IF( $V43=FALSE,approval_date_missing,IF(תכנון!$W43=FALSE,approval_date_out_of_range,IF($X43,passed_check,$S43)))),mitacham_name_missing)</f>
        <v>יש להזין שם מתחם</v>
      </c>
      <c r="R43" s="128"/>
      <c r="S43" s="128" t="str">
        <f t="shared" si="2"/>
        <v>יש להזין נתונים נוספים על מנת לקבוע האם התכנית רלוונטית לדרישות הקול הקורא</v>
      </c>
      <c r="T43" s="129" t="b">
        <f t="shared" si="3"/>
        <v>0</v>
      </c>
      <c r="U43" s="129" t="b">
        <f t="shared" si="4"/>
        <v>0</v>
      </c>
      <c r="V43" s="129" t="b">
        <f t="shared" si="5"/>
        <v>0</v>
      </c>
      <c r="W43" s="130" t="str">
        <f t="shared" ca="1" si="6"/>
        <v/>
      </c>
      <c r="X43" s="129" t="b">
        <f t="shared" si="7"/>
        <v>0</v>
      </c>
      <c r="Y43" s="131" t="b">
        <f t="shared" ca="1" si="8"/>
        <v>0</v>
      </c>
      <c r="Z43" s="129" t="b">
        <f t="shared" si="9"/>
        <v>0</v>
      </c>
      <c r="AA43" s="129" t="b">
        <f t="shared" si="10"/>
        <v>0</v>
      </c>
      <c r="AB43" s="129" t="b">
        <f t="shared" si="1"/>
        <v>0</v>
      </c>
      <c r="AC43" s="129" t="b">
        <f t="shared" ca="1" si="11"/>
        <v>0</v>
      </c>
      <c r="AD43" s="129" t="b">
        <f t="shared" ca="1" si="12"/>
        <v>0</v>
      </c>
      <c r="AE43" s="129" t="b">
        <f t="shared" ca="1" si="13"/>
        <v>0</v>
      </c>
      <c r="AF43" s="129" t="b">
        <f t="shared" ca="1" si="14"/>
        <v>0</v>
      </c>
      <c r="AG43" s="129"/>
      <c r="AH43" s="31">
        <f t="shared" ca="1" si="15"/>
        <v>0</v>
      </c>
      <c r="AI43" s="30">
        <f t="shared" ca="1" si="16"/>
        <v>0</v>
      </c>
    </row>
    <row r="44" spans="2:35" x14ac:dyDescent="0.2">
      <c r="B44" s="132">
        <v>36</v>
      </c>
      <c r="C44" s="96"/>
      <c r="D44" s="96"/>
      <c r="E44" s="96"/>
      <c r="F44" s="96"/>
      <c r="G44" s="96"/>
      <c r="H44" s="96"/>
      <c r="I44" s="96"/>
      <c r="J44" s="97"/>
      <c r="K44" s="98"/>
      <c r="L44" s="99"/>
      <c r="M44" s="98"/>
      <c r="N44" s="99"/>
      <c r="O44" s="145"/>
      <c r="P44" s="100"/>
      <c r="Q44" s="127" t="str">
        <f>IF($T44, IF($U44=FALSE, mavat_number_missing, IF( $V44=FALSE,approval_date_missing,IF(תכנון!$W44=FALSE,approval_date_out_of_range,IF($X44,passed_check,$S44)))),mitacham_name_missing)</f>
        <v>יש להזין שם מתחם</v>
      </c>
      <c r="R44" s="128"/>
      <c r="S44" s="128" t="str">
        <f t="shared" si="2"/>
        <v>יש להזין נתונים נוספים על מנת לקבוע האם התכנית רלוונטית לדרישות הקול הקורא</v>
      </c>
      <c r="T44" s="129" t="b">
        <f t="shared" si="3"/>
        <v>0</v>
      </c>
      <c r="U44" s="129" t="b">
        <f t="shared" si="4"/>
        <v>0</v>
      </c>
      <c r="V44" s="129" t="b">
        <f t="shared" si="5"/>
        <v>0</v>
      </c>
      <c r="W44" s="130" t="str">
        <f t="shared" ca="1" si="6"/>
        <v/>
      </c>
      <c r="X44" s="129" t="b">
        <f t="shared" si="7"/>
        <v>0</v>
      </c>
      <c r="Y44" s="131" t="b">
        <f t="shared" ca="1" si="8"/>
        <v>0</v>
      </c>
      <c r="Z44" s="129" t="b">
        <f t="shared" si="9"/>
        <v>0</v>
      </c>
      <c r="AA44" s="129" t="b">
        <f t="shared" si="10"/>
        <v>0</v>
      </c>
      <c r="AB44" s="129" t="b">
        <f t="shared" si="1"/>
        <v>0</v>
      </c>
      <c r="AC44" s="129" t="b">
        <f t="shared" ca="1" si="11"/>
        <v>0</v>
      </c>
      <c r="AD44" s="129" t="b">
        <f t="shared" ca="1" si="12"/>
        <v>0</v>
      </c>
      <c r="AE44" s="129" t="b">
        <f t="shared" ca="1" si="13"/>
        <v>0</v>
      </c>
      <c r="AF44" s="129" t="b">
        <f t="shared" ca="1" si="14"/>
        <v>0</v>
      </c>
      <c r="AG44" s="129"/>
      <c r="AH44" s="31">
        <f t="shared" ca="1" si="15"/>
        <v>0</v>
      </c>
      <c r="AI44" s="30">
        <f t="shared" ca="1" si="16"/>
        <v>0</v>
      </c>
    </row>
    <row r="45" spans="2:35" x14ac:dyDescent="0.2">
      <c r="B45" s="132">
        <v>37</v>
      </c>
      <c r="C45" s="96"/>
      <c r="D45" s="96"/>
      <c r="E45" s="96"/>
      <c r="F45" s="96"/>
      <c r="G45" s="96"/>
      <c r="H45" s="96"/>
      <c r="I45" s="96"/>
      <c r="J45" s="97"/>
      <c r="K45" s="98"/>
      <c r="L45" s="99"/>
      <c r="M45" s="98"/>
      <c r="N45" s="99"/>
      <c r="O45" s="145"/>
      <c r="P45" s="100"/>
      <c r="Q45" s="127" t="str">
        <f>IF($T45, IF($U45=FALSE, mavat_number_missing, IF( $V45=FALSE,approval_date_missing,IF(תכנון!$W45=FALSE,approval_date_out_of_range,IF($X45,passed_check,$S45)))),mitacham_name_missing)</f>
        <v>יש להזין שם מתחם</v>
      </c>
      <c r="R45" s="128"/>
      <c r="S45" s="128" t="str">
        <f t="shared" si="2"/>
        <v>יש להזין נתונים נוספים על מנת לקבוע האם התכנית רלוונטית לדרישות הקול הקורא</v>
      </c>
      <c r="T45" s="129" t="b">
        <f t="shared" si="3"/>
        <v>0</v>
      </c>
      <c r="U45" s="129" t="b">
        <f t="shared" si="4"/>
        <v>0</v>
      </c>
      <c r="V45" s="129" t="b">
        <f t="shared" si="5"/>
        <v>0</v>
      </c>
      <c r="W45" s="130" t="str">
        <f t="shared" ca="1" si="6"/>
        <v/>
      </c>
      <c r="X45" s="129" t="b">
        <f t="shared" si="7"/>
        <v>0</v>
      </c>
      <c r="Y45" s="131" t="b">
        <f t="shared" ca="1" si="8"/>
        <v>0</v>
      </c>
      <c r="Z45" s="129" t="b">
        <f t="shared" si="9"/>
        <v>0</v>
      </c>
      <c r="AA45" s="129" t="b">
        <f t="shared" si="10"/>
        <v>0</v>
      </c>
      <c r="AB45" s="129" t="b">
        <f t="shared" si="1"/>
        <v>0</v>
      </c>
      <c r="AC45" s="129" t="b">
        <f t="shared" ca="1" si="11"/>
        <v>0</v>
      </c>
      <c r="AD45" s="129" t="b">
        <f t="shared" ca="1" si="12"/>
        <v>0</v>
      </c>
      <c r="AE45" s="129" t="b">
        <f t="shared" ca="1" si="13"/>
        <v>0</v>
      </c>
      <c r="AF45" s="129" t="b">
        <f t="shared" ca="1" si="14"/>
        <v>0</v>
      </c>
      <c r="AG45" s="129"/>
      <c r="AH45" s="31">
        <f t="shared" ca="1" si="15"/>
        <v>0</v>
      </c>
      <c r="AI45" s="30">
        <f t="shared" ca="1" si="16"/>
        <v>0</v>
      </c>
    </row>
    <row r="46" spans="2:35" x14ac:dyDescent="0.2">
      <c r="B46" s="132">
        <v>38</v>
      </c>
      <c r="C46" s="96"/>
      <c r="D46" s="96"/>
      <c r="E46" s="96"/>
      <c r="F46" s="96"/>
      <c r="G46" s="96"/>
      <c r="H46" s="96"/>
      <c r="I46" s="96"/>
      <c r="J46" s="97"/>
      <c r="K46" s="98"/>
      <c r="L46" s="99"/>
      <c r="M46" s="98"/>
      <c r="N46" s="99"/>
      <c r="O46" s="145"/>
      <c r="P46" s="100"/>
      <c r="Q46" s="127" t="str">
        <f>IF($T46, IF($U46=FALSE, mavat_number_missing, IF( $V46=FALSE,approval_date_missing,IF(תכנון!$W46=FALSE,approval_date_out_of_range,IF($X46,passed_check,$S46)))),mitacham_name_missing)</f>
        <v>יש להזין שם מתחם</v>
      </c>
      <c r="R46" s="128"/>
      <c r="S46" s="128" t="str">
        <f t="shared" si="2"/>
        <v>יש להזין נתונים נוספים על מנת לקבוע האם התכנית רלוונטית לדרישות הקול הקורא</v>
      </c>
      <c r="T46" s="129" t="b">
        <f t="shared" si="3"/>
        <v>0</v>
      </c>
      <c r="U46" s="129" t="b">
        <f t="shared" si="4"/>
        <v>0</v>
      </c>
      <c r="V46" s="129" t="b">
        <f t="shared" si="5"/>
        <v>0</v>
      </c>
      <c r="W46" s="130" t="str">
        <f t="shared" ca="1" si="6"/>
        <v/>
      </c>
      <c r="X46" s="129" t="b">
        <f t="shared" si="7"/>
        <v>0</v>
      </c>
      <c r="Y46" s="131" t="b">
        <f t="shared" ca="1" si="8"/>
        <v>0</v>
      </c>
      <c r="Z46" s="129" t="b">
        <f t="shared" si="9"/>
        <v>0</v>
      </c>
      <c r="AA46" s="129" t="b">
        <f t="shared" si="10"/>
        <v>0</v>
      </c>
      <c r="AB46" s="129" t="b">
        <f t="shared" si="1"/>
        <v>0</v>
      </c>
      <c r="AC46" s="129" t="b">
        <f t="shared" ca="1" si="11"/>
        <v>0</v>
      </c>
      <c r="AD46" s="129" t="b">
        <f t="shared" ca="1" si="12"/>
        <v>0</v>
      </c>
      <c r="AE46" s="129" t="b">
        <f t="shared" ca="1" si="13"/>
        <v>0</v>
      </c>
      <c r="AF46" s="129" t="b">
        <f t="shared" ca="1" si="14"/>
        <v>0</v>
      </c>
      <c r="AG46" s="129"/>
      <c r="AH46" s="31">
        <f t="shared" ca="1" si="15"/>
        <v>0</v>
      </c>
      <c r="AI46" s="30">
        <f t="shared" ca="1" si="16"/>
        <v>0</v>
      </c>
    </row>
    <row r="47" spans="2:35" x14ac:dyDescent="0.2">
      <c r="B47" s="132">
        <v>39</v>
      </c>
      <c r="C47" s="96"/>
      <c r="D47" s="96"/>
      <c r="E47" s="96"/>
      <c r="F47" s="96"/>
      <c r="G47" s="96"/>
      <c r="H47" s="96"/>
      <c r="I47" s="96"/>
      <c r="J47" s="97"/>
      <c r="K47" s="98"/>
      <c r="L47" s="99"/>
      <c r="M47" s="98"/>
      <c r="N47" s="99"/>
      <c r="O47" s="145"/>
      <c r="P47" s="100"/>
      <c r="Q47" s="127" t="str">
        <f>IF($T47, IF($U47=FALSE, mavat_number_missing, IF( $V47=FALSE,approval_date_missing,IF(תכנון!$W47=FALSE,approval_date_out_of_range,IF($X47,passed_check,$S47)))),mitacham_name_missing)</f>
        <v>יש להזין שם מתחם</v>
      </c>
      <c r="R47" s="128"/>
      <c r="S47" s="128" t="str">
        <f t="shared" si="2"/>
        <v>יש להזין נתונים נוספים על מנת לקבוע האם התכנית רלוונטית לדרישות הקול הקורא</v>
      </c>
      <c r="T47" s="129" t="b">
        <f t="shared" si="3"/>
        <v>0</v>
      </c>
      <c r="U47" s="129" t="b">
        <f t="shared" si="4"/>
        <v>0</v>
      </c>
      <c r="V47" s="129" t="b">
        <f t="shared" si="5"/>
        <v>0</v>
      </c>
      <c r="W47" s="130" t="str">
        <f t="shared" ca="1" si="6"/>
        <v/>
      </c>
      <c r="X47" s="129" t="b">
        <f t="shared" si="7"/>
        <v>0</v>
      </c>
      <c r="Y47" s="131" t="b">
        <f t="shared" ca="1" si="8"/>
        <v>0</v>
      </c>
      <c r="Z47" s="129" t="b">
        <f t="shared" si="9"/>
        <v>0</v>
      </c>
      <c r="AA47" s="129" t="b">
        <f t="shared" si="10"/>
        <v>0</v>
      </c>
      <c r="AB47" s="129" t="b">
        <f t="shared" si="1"/>
        <v>0</v>
      </c>
      <c r="AC47" s="129" t="b">
        <f t="shared" ca="1" si="11"/>
        <v>0</v>
      </c>
      <c r="AD47" s="129" t="b">
        <f t="shared" ca="1" si="12"/>
        <v>0</v>
      </c>
      <c r="AE47" s="129" t="b">
        <f t="shared" ca="1" si="13"/>
        <v>0</v>
      </c>
      <c r="AF47" s="129" t="b">
        <f t="shared" ca="1" si="14"/>
        <v>0</v>
      </c>
      <c r="AG47" s="129"/>
      <c r="AH47" s="31">
        <f t="shared" ca="1" si="15"/>
        <v>0</v>
      </c>
      <c r="AI47" s="30">
        <f t="shared" ca="1" si="16"/>
        <v>0</v>
      </c>
    </row>
    <row r="48" spans="2:35" x14ac:dyDescent="0.2">
      <c r="B48" s="132">
        <v>40</v>
      </c>
      <c r="C48" s="96"/>
      <c r="D48" s="96"/>
      <c r="E48" s="96"/>
      <c r="F48" s="96"/>
      <c r="G48" s="96"/>
      <c r="H48" s="96"/>
      <c r="I48" s="96"/>
      <c r="J48" s="97"/>
      <c r="K48" s="98"/>
      <c r="L48" s="99"/>
      <c r="M48" s="98"/>
      <c r="N48" s="99"/>
      <c r="O48" s="145"/>
      <c r="P48" s="100"/>
      <c r="Q48" s="127" t="str">
        <f>IF($T48, IF($U48=FALSE, mavat_number_missing, IF( $V48=FALSE,approval_date_missing,IF(תכנון!$W48=FALSE,approval_date_out_of_range,IF($X48,passed_check,$S48)))),mitacham_name_missing)</f>
        <v>יש להזין שם מתחם</v>
      </c>
      <c r="R48" s="128"/>
      <c r="S48" s="128" t="str">
        <f t="shared" si="2"/>
        <v>יש להזין נתונים נוספים על מנת לקבוע האם התכנית רלוונטית לדרישות הקול הקורא</v>
      </c>
      <c r="T48" s="129" t="b">
        <f t="shared" si="3"/>
        <v>0</v>
      </c>
      <c r="U48" s="129" t="b">
        <f t="shared" si="4"/>
        <v>0</v>
      </c>
      <c r="V48" s="129" t="b">
        <f t="shared" si="5"/>
        <v>0</v>
      </c>
      <c r="W48" s="130" t="str">
        <f t="shared" ca="1" si="6"/>
        <v/>
      </c>
      <c r="X48" s="129" t="b">
        <f t="shared" si="7"/>
        <v>0</v>
      </c>
      <c r="Y48" s="131" t="b">
        <f t="shared" ca="1" si="8"/>
        <v>0</v>
      </c>
      <c r="Z48" s="129" t="b">
        <f t="shared" si="9"/>
        <v>0</v>
      </c>
      <c r="AA48" s="129" t="b">
        <f t="shared" si="10"/>
        <v>0</v>
      </c>
      <c r="AB48" s="129" t="b">
        <f t="shared" si="1"/>
        <v>0</v>
      </c>
      <c r="AC48" s="129" t="b">
        <f t="shared" ca="1" si="11"/>
        <v>0</v>
      </c>
      <c r="AD48" s="129" t="b">
        <f t="shared" ca="1" si="12"/>
        <v>0</v>
      </c>
      <c r="AE48" s="129" t="b">
        <f t="shared" ca="1" si="13"/>
        <v>0</v>
      </c>
      <c r="AF48" s="129" t="b">
        <f t="shared" ca="1" si="14"/>
        <v>0</v>
      </c>
      <c r="AG48" s="129"/>
      <c r="AH48" s="31">
        <f t="shared" ca="1" si="15"/>
        <v>0</v>
      </c>
      <c r="AI48" s="30">
        <f t="shared" ca="1" si="16"/>
        <v>0</v>
      </c>
    </row>
    <row r="49" spans="2:41" x14ac:dyDescent="0.2">
      <c r="B49" s="132">
        <v>41</v>
      </c>
      <c r="C49" s="96"/>
      <c r="D49" s="96"/>
      <c r="E49" s="96"/>
      <c r="F49" s="96"/>
      <c r="G49" s="96"/>
      <c r="H49" s="96"/>
      <c r="I49" s="96"/>
      <c r="J49" s="97"/>
      <c r="K49" s="98"/>
      <c r="L49" s="99"/>
      <c r="M49" s="98"/>
      <c r="N49" s="99"/>
      <c r="O49" s="145"/>
      <c r="P49" s="100"/>
      <c r="Q49" s="127" t="str">
        <f>IF($T49, IF($U49=FALSE, mavat_number_missing, IF( $V49=FALSE,approval_date_missing,IF(תכנון!$W49=FALSE,approval_date_out_of_range,IF($X49,passed_check,$S49)))),mitacham_name_missing)</f>
        <v>יש להזין שם מתחם</v>
      </c>
      <c r="R49" s="128"/>
      <c r="S49" s="128" t="str">
        <f t="shared" si="2"/>
        <v>יש להזין נתונים נוספים על מנת לקבוע האם התכנית רלוונטית לדרישות הקול הקורא</v>
      </c>
      <c r="T49" s="129" t="b">
        <f t="shared" si="3"/>
        <v>0</v>
      </c>
      <c r="U49" s="129" t="b">
        <f t="shared" si="4"/>
        <v>0</v>
      </c>
      <c r="V49" s="129" t="b">
        <f t="shared" si="5"/>
        <v>0</v>
      </c>
      <c r="W49" s="130" t="str">
        <f t="shared" ca="1" si="6"/>
        <v/>
      </c>
      <c r="X49" s="129" t="b">
        <f t="shared" si="7"/>
        <v>0</v>
      </c>
      <c r="Y49" s="131" t="b">
        <f t="shared" ca="1" si="8"/>
        <v>0</v>
      </c>
      <c r="Z49" s="129" t="b">
        <f t="shared" si="9"/>
        <v>0</v>
      </c>
      <c r="AA49" s="129" t="b">
        <f t="shared" si="10"/>
        <v>0</v>
      </c>
      <c r="AB49" s="129" t="b">
        <f t="shared" si="1"/>
        <v>0</v>
      </c>
      <c r="AC49" s="129" t="b">
        <f t="shared" ca="1" si="11"/>
        <v>0</v>
      </c>
      <c r="AD49" s="129" t="b">
        <f t="shared" ca="1" si="12"/>
        <v>0</v>
      </c>
      <c r="AE49" s="129" t="b">
        <f t="shared" ca="1" si="13"/>
        <v>0</v>
      </c>
      <c r="AF49" s="129" t="b">
        <f t="shared" ca="1" si="14"/>
        <v>0</v>
      </c>
      <c r="AG49" s="129"/>
      <c r="AH49" s="31">
        <f t="shared" ca="1" si="15"/>
        <v>0</v>
      </c>
      <c r="AI49" s="30">
        <f t="shared" ca="1" si="16"/>
        <v>0</v>
      </c>
    </row>
    <row r="50" spans="2:41" x14ac:dyDescent="0.2">
      <c r="B50" s="132">
        <v>42</v>
      </c>
      <c r="C50" s="96"/>
      <c r="D50" s="96"/>
      <c r="E50" s="96"/>
      <c r="F50" s="96"/>
      <c r="G50" s="96"/>
      <c r="H50" s="96"/>
      <c r="I50" s="96"/>
      <c r="J50" s="97"/>
      <c r="K50" s="98"/>
      <c r="L50" s="99"/>
      <c r="M50" s="98"/>
      <c r="N50" s="99"/>
      <c r="O50" s="145"/>
      <c r="P50" s="100"/>
      <c r="Q50" s="127" t="str">
        <f>IF($T50, IF($U50=FALSE, mavat_number_missing, IF( $V50=FALSE,approval_date_missing,IF(תכנון!$W50=FALSE,approval_date_out_of_range,IF($X50,passed_check,$S50)))),mitacham_name_missing)</f>
        <v>יש להזין שם מתחם</v>
      </c>
      <c r="R50" s="128"/>
      <c r="S50" s="128" t="str">
        <f t="shared" si="2"/>
        <v>יש להזין נתונים נוספים על מנת לקבוע האם התכנית רלוונטית לדרישות הקול הקורא</v>
      </c>
      <c r="T50" s="129" t="b">
        <f t="shared" si="3"/>
        <v>0</v>
      </c>
      <c r="U50" s="129" t="b">
        <f t="shared" si="4"/>
        <v>0</v>
      </c>
      <c r="V50" s="129" t="b">
        <f t="shared" si="5"/>
        <v>0</v>
      </c>
      <c r="W50" s="130" t="str">
        <f t="shared" ca="1" si="6"/>
        <v/>
      </c>
      <c r="X50" s="129" t="b">
        <f t="shared" si="7"/>
        <v>0</v>
      </c>
      <c r="Y50" s="131" t="b">
        <f t="shared" ca="1" si="8"/>
        <v>0</v>
      </c>
      <c r="Z50" s="129" t="b">
        <f t="shared" si="9"/>
        <v>0</v>
      </c>
      <c r="AA50" s="129" t="b">
        <f t="shared" si="10"/>
        <v>0</v>
      </c>
      <c r="AB50" s="129" t="b">
        <f t="shared" si="1"/>
        <v>0</v>
      </c>
      <c r="AC50" s="129" t="b">
        <f t="shared" ca="1" si="11"/>
        <v>0</v>
      </c>
      <c r="AD50" s="129" t="b">
        <f t="shared" ca="1" si="12"/>
        <v>0</v>
      </c>
      <c r="AE50" s="129" t="b">
        <f t="shared" ca="1" si="13"/>
        <v>0</v>
      </c>
      <c r="AF50" s="129" t="b">
        <f t="shared" ca="1" si="14"/>
        <v>0</v>
      </c>
      <c r="AG50" s="129"/>
      <c r="AH50" s="31">
        <f t="shared" ca="1" si="15"/>
        <v>0</v>
      </c>
      <c r="AI50" s="30">
        <f t="shared" ca="1" si="16"/>
        <v>0</v>
      </c>
    </row>
    <row r="51" spans="2:41" x14ac:dyDescent="0.2">
      <c r="B51" s="132">
        <v>43</v>
      </c>
      <c r="C51" s="96"/>
      <c r="D51" s="96"/>
      <c r="E51" s="96"/>
      <c r="F51" s="96"/>
      <c r="G51" s="96"/>
      <c r="H51" s="96"/>
      <c r="I51" s="96"/>
      <c r="J51" s="97"/>
      <c r="K51" s="98"/>
      <c r="L51" s="99"/>
      <c r="M51" s="98"/>
      <c r="N51" s="99"/>
      <c r="O51" s="145"/>
      <c r="P51" s="100"/>
      <c r="Q51" s="127" t="str">
        <f>IF($T51, IF($U51=FALSE, mavat_number_missing, IF( $V51=FALSE,approval_date_missing,IF(תכנון!$W51=FALSE,approval_date_out_of_range,IF($X51,passed_check,$S51)))),mitacham_name_missing)</f>
        <v>יש להזין שם מתחם</v>
      </c>
      <c r="R51" s="128"/>
      <c r="S51" s="128" t="str">
        <f t="shared" si="2"/>
        <v>יש להזין נתונים נוספים על מנת לקבוע האם התכנית רלוונטית לדרישות הקול הקורא</v>
      </c>
      <c r="T51" s="129" t="b">
        <f t="shared" si="3"/>
        <v>0</v>
      </c>
      <c r="U51" s="129" t="b">
        <f t="shared" si="4"/>
        <v>0</v>
      </c>
      <c r="V51" s="129" t="b">
        <f t="shared" si="5"/>
        <v>0</v>
      </c>
      <c r="W51" s="130" t="str">
        <f t="shared" ca="1" si="6"/>
        <v/>
      </c>
      <c r="X51" s="129" t="b">
        <f t="shared" si="7"/>
        <v>0</v>
      </c>
      <c r="Y51" s="131" t="b">
        <f t="shared" ca="1" si="8"/>
        <v>0</v>
      </c>
      <c r="Z51" s="129" t="b">
        <f t="shared" si="9"/>
        <v>0</v>
      </c>
      <c r="AA51" s="129" t="b">
        <f t="shared" si="10"/>
        <v>0</v>
      </c>
      <c r="AB51" s="129" t="b">
        <f t="shared" si="1"/>
        <v>0</v>
      </c>
      <c r="AC51" s="129" t="b">
        <f t="shared" ca="1" si="11"/>
        <v>0</v>
      </c>
      <c r="AD51" s="129" t="b">
        <f t="shared" ca="1" si="12"/>
        <v>0</v>
      </c>
      <c r="AE51" s="129" t="b">
        <f t="shared" ca="1" si="13"/>
        <v>0</v>
      </c>
      <c r="AF51" s="129" t="b">
        <f t="shared" ca="1" si="14"/>
        <v>0</v>
      </c>
      <c r="AG51" s="129"/>
      <c r="AH51" s="31">
        <f t="shared" ca="1" si="15"/>
        <v>0</v>
      </c>
      <c r="AI51" s="30">
        <f t="shared" ca="1" si="16"/>
        <v>0</v>
      </c>
    </row>
    <row r="52" spans="2:41" x14ac:dyDescent="0.2">
      <c r="B52" s="132">
        <v>44</v>
      </c>
      <c r="C52" s="96"/>
      <c r="D52" s="96"/>
      <c r="E52" s="96"/>
      <c r="F52" s="96"/>
      <c r="G52" s="96"/>
      <c r="H52" s="96"/>
      <c r="I52" s="96"/>
      <c r="J52" s="97"/>
      <c r="K52" s="98"/>
      <c r="L52" s="99"/>
      <c r="M52" s="98"/>
      <c r="N52" s="99"/>
      <c r="O52" s="145"/>
      <c r="P52" s="100"/>
      <c r="Q52" s="127" t="str">
        <f>IF($T52, IF($U52=FALSE, mavat_number_missing, IF( $V52=FALSE,approval_date_missing,IF(תכנון!$W52=FALSE,approval_date_out_of_range,IF($X52,passed_check,$S52)))),mitacham_name_missing)</f>
        <v>יש להזין שם מתחם</v>
      </c>
      <c r="R52" s="128"/>
      <c r="S52" s="128" t="str">
        <f t="shared" si="2"/>
        <v>יש להזין נתונים נוספים על מנת לקבוע האם התכנית רלוונטית לדרישות הקול הקורא</v>
      </c>
      <c r="T52" s="129" t="b">
        <f t="shared" si="3"/>
        <v>0</v>
      </c>
      <c r="U52" s="129" t="b">
        <f t="shared" si="4"/>
        <v>0</v>
      </c>
      <c r="V52" s="129" t="b">
        <f t="shared" si="5"/>
        <v>0</v>
      </c>
      <c r="W52" s="130" t="str">
        <f t="shared" ca="1" si="6"/>
        <v/>
      </c>
      <c r="X52" s="129" t="b">
        <f t="shared" si="7"/>
        <v>0</v>
      </c>
      <c r="Y52" s="131" t="b">
        <f t="shared" ca="1" si="8"/>
        <v>0</v>
      </c>
      <c r="Z52" s="129" t="b">
        <f t="shared" si="9"/>
        <v>0</v>
      </c>
      <c r="AA52" s="129" t="b">
        <f t="shared" si="10"/>
        <v>0</v>
      </c>
      <c r="AB52" s="129" t="b">
        <f t="shared" si="1"/>
        <v>0</v>
      </c>
      <c r="AC52" s="129" t="b">
        <f t="shared" ca="1" si="11"/>
        <v>0</v>
      </c>
      <c r="AD52" s="129" t="b">
        <f t="shared" ca="1" si="12"/>
        <v>0</v>
      </c>
      <c r="AE52" s="129" t="b">
        <f t="shared" ca="1" si="13"/>
        <v>0</v>
      </c>
      <c r="AF52" s="129" t="b">
        <f t="shared" ca="1" si="14"/>
        <v>0</v>
      </c>
      <c r="AG52" s="129"/>
      <c r="AH52" s="31">
        <f t="shared" ca="1" si="15"/>
        <v>0</v>
      </c>
      <c r="AI52" s="30">
        <f t="shared" ca="1" si="16"/>
        <v>0</v>
      </c>
    </row>
    <row r="53" spans="2:41" x14ac:dyDescent="0.2">
      <c r="B53" s="132">
        <v>45</v>
      </c>
      <c r="C53" s="96"/>
      <c r="D53" s="96"/>
      <c r="E53" s="96"/>
      <c r="F53" s="96"/>
      <c r="G53" s="96"/>
      <c r="H53" s="96"/>
      <c r="I53" s="96"/>
      <c r="J53" s="97"/>
      <c r="K53" s="98"/>
      <c r="L53" s="99"/>
      <c r="M53" s="98"/>
      <c r="N53" s="99"/>
      <c r="O53" s="145"/>
      <c r="P53" s="100"/>
      <c r="Q53" s="127" t="str">
        <f>IF($T53, IF($U53=FALSE, mavat_number_missing, IF( $V53=FALSE,approval_date_missing,IF(תכנון!$W53=FALSE,approval_date_out_of_range,IF($X53,passed_check,$S53)))),mitacham_name_missing)</f>
        <v>יש להזין שם מתחם</v>
      </c>
      <c r="R53" s="128"/>
      <c r="S53" s="128" t="str">
        <f t="shared" si="2"/>
        <v>יש להזין נתונים נוספים על מנת לקבוע האם התכנית רלוונטית לדרישות הקול הקורא</v>
      </c>
      <c r="T53" s="129" t="b">
        <f t="shared" si="3"/>
        <v>0</v>
      </c>
      <c r="U53" s="129" t="b">
        <f t="shared" si="4"/>
        <v>0</v>
      </c>
      <c r="V53" s="129" t="b">
        <f t="shared" si="5"/>
        <v>0</v>
      </c>
      <c r="W53" s="130" t="str">
        <f t="shared" ca="1" si="6"/>
        <v/>
      </c>
      <c r="X53" s="129" t="b">
        <f t="shared" si="7"/>
        <v>0</v>
      </c>
      <c r="Y53" s="131" t="b">
        <f t="shared" ca="1" si="8"/>
        <v>0</v>
      </c>
      <c r="Z53" s="129" t="b">
        <f t="shared" si="9"/>
        <v>0</v>
      </c>
      <c r="AA53" s="129" t="b">
        <f t="shared" si="10"/>
        <v>0</v>
      </c>
      <c r="AB53" s="129" t="b">
        <f t="shared" si="1"/>
        <v>0</v>
      </c>
      <c r="AC53" s="129" t="b">
        <f t="shared" ca="1" si="11"/>
        <v>0</v>
      </c>
      <c r="AD53" s="129" t="b">
        <f t="shared" ca="1" si="12"/>
        <v>0</v>
      </c>
      <c r="AE53" s="129" t="b">
        <f t="shared" ca="1" si="13"/>
        <v>0</v>
      </c>
      <c r="AF53" s="129" t="b">
        <f t="shared" ca="1" si="14"/>
        <v>0</v>
      </c>
      <c r="AG53" s="129"/>
      <c r="AH53" s="31">
        <f t="shared" ca="1" si="15"/>
        <v>0</v>
      </c>
      <c r="AI53" s="30">
        <f t="shared" ca="1" si="16"/>
        <v>0</v>
      </c>
      <c r="AO53" s="9"/>
    </row>
    <row r="54" spans="2:41" ht="15" x14ac:dyDescent="0.25">
      <c r="B54" s="132">
        <v>46</v>
      </c>
      <c r="C54" s="96"/>
      <c r="D54" s="96"/>
      <c r="E54" s="96"/>
      <c r="F54" s="96"/>
      <c r="G54" s="96"/>
      <c r="H54" s="96"/>
      <c r="I54" s="96"/>
      <c r="J54" s="97"/>
      <c r="K54" s="98"/>
      <c r="L54" s="99"/>
      <c r="M54" s="98"/>
      <c r="N54" s="99"/>
      <c r="O54" s="145"/>
      <c r="P54" s="100"/>
      <c r="Q54" s="127" t="str">
        <f>IF($T54, IF($U54=FALSE, mavat_number_missing, IF( $V54=FALSE,approval_date_missing,IF(תכנון!$W54=FALSE,approval_date_out_of_range,IF($X54,passed_check,$S54)))),mitacham_name_missing)</f>
        <v>יש להזין שם מתחם</v>
      </c>
      <c r="R54" s="128"/>
      <c r="S54" s="128" t="str">
        <f t="shared" si="2"/>
        <v>יש להזין נתונים נוספים על מנת לקבוע האם התכנית רלוונטית לדרישות הקול הקורא</v>
      </c>
      <c r="T54" s="129" t="b">
        <f t="shared" si="3"/>
        <v>0</v>
      </c>
      <c r="U54" s="129" t="b">
        <f t="shared" si="4"/>
        <v>0</v>
      </c>
      <c r="V54" s="129" t="b">
        <f t="shared" si="5"/>
        <v>0</v>
      </c>
      <c r="W54" s="130" t="str">
        <f t="shared" ca="1" si="6"/>
        <v/>
      </c>
      <c r="X54" s="129" t="b">
        <f t="shared" si="7"/>
        <v>0</v>
      </c>
      <c r="Y54" s="131" t="b">
        <f t="shared" ca="1" si="8"/>
        <v>0</v>
      </c>
      <c r="Z54" s="129" t="b">
        <f t="shared" si="9"/>
        <v>0</v>
      </c>
      <c r="AA54" s="129" t="b">
        <f t="shared" si="10"/>
        <v>0</v>
      </c>
      <c r="AB54" s="129" t="b">
        <f t="shared" si="1"/>
        <v>0</v>
      </c>
      <c r="AC54" s="129" t="b">
        <f t="shared" ca="1" si="11"/>
        <v>0</v>
      </c>
      <c r="AD54" s="129" t="b">
        <f t="shared" ca="1" si="12"/>
        <v>0</v>
      </c>
      <c r="AE54" s="129" t="b">
        <f t="shared" ca="1" si="13"/>
        <v>0</v>
      </c>
      <c r="AF54" s="129" t="b">
        <f t="shared" ca="1" si="14"/>
        <v>0</v>
      </c>
      <c r="AG54" s="129"/>
      <c r="AH54" s="31">
        <f t="shared" ca="1" si="15"/>
        <v>0</v>
      </c>
      <c r="AI54" s="30">
        <f t="shared" ca="1" si="16"/>
        <v>0</v>
      </c>
      <c r="AK54" s="29" t="s">
        <v>0</v>
      </c>
      <c r="AL54" s="40"/>
      <c r="AM54" s="41" t="s">
        <v>310</v>
      </c>
    </row>
    <row r="55" spans="2:41" x14ac:dyDescent="0.2">
      <c r="B55" s="132">
        <v>47</v>
      </c>
      <c r="C55" s="96"/>
      <c r="D55" s="96"/>
      <c r="E55" s="96"/>
      <c r="F55" s="96"/>
      <c r="G55" s="96"/>
      <c r="H55" s="96"/>
      <c r="I55" s="96"/>
      <c r="J55" s="97"/>
      <c r="K55" s="98"/>
      <c r="L55" s="99"/>
      <c r="M55" s="98"/>
      <c r="N55" s="99"/>
      <c r="O55" s="145"/>
      <c r="P55" s="100"/>
      <c r="Q55" s="127" t="str">
        <f>IF($T55, IF($U55=FALSE, mavat_number_missing, IF( $V55=FALSE,approval_date_missing,IF(תכנון!$W55=FALSE,approval_date_out_of_range,IF($X55,passed_check,$S55)))),mitacham_name_missing)</f>
        <v>יש להזין שם מתחם</v>
      </c>
      <c r="R55" s="128"/>
      <c r="S55" s="128" t="str">
        <f t="shared" si="2"/>
        <v>יש להזין נתונים נוספים על מנת לקבוע האם התכנית רלוונטית לדרישות הקול הקורא</v>
      </c>
      <c r="T55" s="129" t="b">
        <f t="shared" si="3"/>
        <v>0</v>
      </c>
      <c r="U55" s="129" t="b">
        <f t="shared" si="4"/>
        <v>0</v>
      </c>
      <c r="V55" s="129" t="b">
        <f t="shared" si="5"/>
        <v>0</v>
      </c>
      <c r="W55" s="130" t="str">
        <f t="shared" ca="1" si="6"/>
        <v/>
      </c>
      <c r="X55" s="129" t="b">
        <f t="shared" si="7"/>
        <v>0</v>
      </c>
      <c r="Y55" s="131" t="b">
        <f t="shared" ca="1" si="8"/>
        <v>0</v>
      </c>
      <c r="Z55" s="129" t="b">
        <f t="shared" si="9"/>
        <v>0</v>
      </c>
      <c r="AA55" s="129" t="b">
        <f t="shared" si="10"/>
        <v>0</v>
      </c>
      <c r="AB55" s="129" t="b">
        <f t="shared" si="1"/>
        <v>0</v>
      </c>
      <c r="AC55" s="129" t="b">
        <f t="shared" ca="1" si="11"/>
        <v>0</v>
      </c>
      <c r="AD55" s="129" t="b">
        <f t="shared" ca="1" si="12"/>
        <v>0</v>
      </c>
      <c r="AE55" s="129" t="b">
        <f t="shared" ca="1" si="13"/>
        <v>0</v>
      </c>
      <c r="AF55" s="129" t="b">
        <f t="shared" ca="1" si="14"/>
        <v>0</v>
      </c>
      <c r="AG55" s="129"/>
      <c r="AH55" s="31">
        <f t="shared" ca="1" si="15"/>
        <v>0</v>
      </c>
      <c r="AI55" s="30">
        <f t="shared" ca="1" si="16"/>
        <v>0</v>
      </c>
      <c r="AK55" s="14">
        <v>0</v>
      </c>
      <c r="AL55" s="42" t="s">
        <v>270</v>
      </c>
      <c r="AM55" s="41" t="s">
        <v>391</v>
      </c>
    </row>
    <row r="56" spans="2:41" x14ac:dyDescent="0.2">
      <c r="B56" s="132">
        <v>48</v>
      </c>
      <c r="C56" s="96"/>
      <c r="D56" s="96"/>
      <c r="E56" s="96"/>
      <c r="F56" s="96"/>
      <c r="G56" s="96"/>
      <c r="H56" s="96"/>
      <c r="I56" s="96"/>
      <c r="J56" s="97"/>
      <c r="K56" s="98"/>
      <c r="L56" s="99"/>
      <c r="M56" s="98"/>
      <c r="N56" s="99"/>
      <c r="O56" s="145"/>
      <c r="P56" s="100"/>
      <c r="Q56" s="127" t="str">
        <f>IF($T56, IF($U56=FALSE, mavat_number_missing, IF( $V56=FALSE,approval_date_missing,IF(תכנון!$W56=FALSE,approval_date_out_of_range,IF($X56,passed_check,$S56)))),mitacham_name_missing)</f>
        <v>יש להזין שם מתחם</v>
      </c>
      <c r="R56" s="128"/>
      <c r="S56" s="128" t="str">
        <f t="shared" si="2"/>
        <v>יש להזין נתונים נוספים על מנת לקבוע האם התכנית רלוונטית לדרישות הקול הקורא</v>
      </c>
      <c r="T56" s="129" t="b">
        <f t="shared" si="3"/>
        <v>0</v>
      </c>
      <c r="U56" s="129" t="b">
        <f t="shared" si="4"/>
        <v>0</v>
      </c>
      <c r="V56" s="129" t="b">
        <f t="shared" si="5"/>
        <v>0</v>
      </c>
      <c r="W56" s="130" t="str">
        <f t="shared" ca="1" si="6"/>
        <v/>
      </c>
      <c r="X56" s="129" t="b">
        <f t="shared" si="7"/>
        <v>0</v>
      </c>
      <c r="Y56" s="131" t="b">
        <f t="shared" ca="1" si="8"/>
        <v>0</v>
      </c>
      <c r="Z56" s="129" t="b">
        <f t="shared" si="9"/>
        <v>0</v>
      </c>
      <c r="AA56" s="129" t="b">
        <f t="shared" si="10"/>
        <v>0</v>
      </c>
      <c r="AB56" s="129" t="b">
        <f t="shared" si="1"/>
        <v>0</v>
      </c>
      <c r="AC56" s="129" t="b">
        <f t="shared" ca="1" si="11"/>
        <v>0</v>
      </c>
      <c r="AD56" s="129" t="b">
        <f t="shared" ca="1" si="12"/>
        <v>0</v>
      </c>
      <c r="AE56" s="129" t="b">
        <f t="shared" ca="1" si="13"/>
        <v>0</v>
      </c>
      <c r="AF56" s="129" t="b">
        <f t="shared" ca="1" si="14"/>
        <v>0</v>
      </c>
      <c r="AG56" s="129"/>
      <c r="AH56" s="31">
        <f t="shared" ca="1" si="15"/>
        <v>0</v>
      </c>
      <c r="AI56" s="30">
        <f t="shared" ca="1" si="16"/>
        <v>0</v>
      </c>
      <c r="AK56" s="10">
        <v>250</v>
      </c>
      <c r="AL56" s="12" t="s">
        <v>266</v>
      </c>
    </row>
    <row r="57" spans="2:41" x14ac:dyDescent="0.2">
      <c r="B57" s="132">
        <v>49</v>
      </c>
      <c r="C57" s="96"/>
      <c r="D57" s="96"/>
      <c r="E57" s="96"/>
      <c r="F57" s="96"/>
      <c r="G57" s="96"/>
      <c r="H57" s="96"/>
      <c r="I57" s="96"/>
      <c r="J57" s="97"/>
      <c r="K57" s="98"/>
      <c r="L57" s="99"/>
      <c r="M57" s="98"/>
      <c r="N57" s="99"/>
      <c r="O57" s="145"/>
      <c r="P57" s="100"/>
      <c r="Q57" s="127" t="str">
        <f>IF($T57, IF($U57=FALSE, mavat_number_missing, IF( $V57=FALSE,approval_date_missing,IF(תכנון!$W57=FALSE,approval_date_out_of_range,IF($X57,passed_check,$S57)))),mitacham_name_missing)</f>
        <v>יש להזין שם מתחם</v>
      </c>
      <c r="R57" s="128"/>
      <c r="S57" s="128" t="str">
        <f t="shared" si="2"/>
        <v>יש להזין נתונים נוספים על מנת לקבוע האם התכנית רלוונטית לדרישות הקול הקורא</v>
      </c>
      <c r="T57" s="129" t="b">
        <f t="shared" si="3"/>
        <v>0</v>
      </c>
      <c r="U57" s="129" t="b">
        <f t="shared" si="4"/>
        <v>0</v>
      </c>
      <c r="V57" s="129" t="b">
        <f t="shared" si="5"/>
        <v>0</v>
      </c>
      <c r="W57" s="130" t="str">
        <f t="shared" ca="1" si="6"/>
        <v/>
      </c>
      <c r="X57" s="129" t="b">
        <f t="shared" si="7"/>
        <v>0</v>
      </c>
      <c r="Y57" s="131" t="b">
        <f t="shared" ca="1" si="8"/>
        <v>0</v>
      </c>
      <c r="Z57" s="129" t="b">
        <f t="shared" si="9"/>
        <v>0</v>
      </c>
      <c r="AA57" s="129" t="b">
        <f t="shared" si="10"/>
        <v>0</v>
      </c>
      <c r="AB57" s="129" t="b">
        <f t="shared" si="1"/>
        <v>0</v>
      </c>
      <c r="AC57" s="129" t="b">
        <f t="shared" ca="1" si="11"/>
        <v>0</v>
      </c>
      <c r="AD57" s="129" t="b">
        <f t="shared" ca="1" si="12"/>
        <v>0</v>
      </c>
      <c r="AE57" s="129" t="b">
        <f t="shared" ca="1" si="13"/>
        <v>0</v>
      </c>
      <c r="AF57" s="129" t="b">
        <f t="shared" ca="1" si="14"/>
        <v>0</v>
      </c>
      <c r="AG57" s="129"/>
      <c r="AH57" s="31">
        <f t="shared" ca="1" si="15"/>
        <v>0</v>
      </c>
      <c r="AI57" s="30">
        <f t="shared" ca="1" si="16"/>
        <v>0</v>
      </c>
      <c r="AK57" s="10">
        <v>1000</v>
      </c>
      <c r="AL57" s="12" t="s">
        <v>267</v>
      </c>
    </row>
    <row r="58" spans="2:41" x14ac:dyDescent="0.2">
      <c r="B58" s="132">
        <v>50</v>
      </c>
      <c r="C58" s="96"/>
      <c r="D58" s="96"/>
      <c r="E58" s="96"/>
      <c r="F58" s="96"/>
      <c r="G58" s="96"/>
      <c r="H58" s="96"/>
      <c r="I58" s="96"/>
      <c r="J58" s="97"/>
      <c r="K58" s="98"/>
      <c r="L58" s="99"/>
      <c r="M58" s="98"/>
      <c r="N58" s="99"/>
      <c r="O58" s="145"/>
      <c r="P58" s="100"/>
      <c r="Q58" s="127" t="str">
        <f>IF($T58, IF($U58=FALSE, mavat_number_missing, IF( $V58=FALSE,approval_date_missing,IF(תכנון!$W58=FALSE,approval_date_out_of_range,IF($X58,passed_check,$S58)))),mitacham_name_missing)</f>
        <v>יש להזין שם מתחם</v>
      </c>
      <c r="R58" s="128"/>
      <c r="S58" s="128" t="str">
        <f t="shared" si="2"/>
        <v>יש להזין נתונים נוספים על מנת לקבוע האם התכנית רלוונטית לדרישות הקול הקורא</v>
      </c>
      <c r="T58" s="129" t="b">
        <f t="shared" si="3"/>
        <v>0</v>
      </c>
      <c r="U58" s="129" t="b">
        <f t="shared" si="4"/>
        <v>0</v>
      </c>
      <c r="V58" s="129" t="b">
        <f t="shared" si="5"/>
        <v>0</v>
      </c>
      <c r="W58" s="130" t="str">
        <f t="shared" ca="1" si="6"/>
        <v/>
      </c>
      <c r="X58" s="129" t="b">
        <f t="shared" si="7"/>
        <v>0</v>
      </c>
      <c r="Y58" s="131" t="b">
        <f t="shared" ca="1" si="8"/>
        <v>0</v>
      </c>
      <c r="Z58" s="129" t="b">
        <f t="shared" si="9"/>
        <v>0</v>
      </c>
      <c r="AA58" s="129" t="b">
        <f t="shared" si="10"/>
        <v>0</v>
      </c>
      <c r="AB58" s="129" t="b">
        <f t="shared" si="1"/>
        <v>0</v>
      </c>
      <c r="AC58" s="129" t="b">
        <f t="shared" ca="1" si="11"/>
        <v>0</v>
      </c>
      <c r="AD58" s="129" t="b">
        <f t="shared" ca="1" si="12"/>
        <v>0</v>
      </c>
      <c r="AE58" s="129" t="b">
        <f t="shared" ca="1" si="13"/>
        <v>0</v>
      </c>
      <c r="AF58" s="129" t="b">
        <f t="shared" ca="1" si="14"/>
        <v>0</v>
      </c>
      <c r="AG58" s="129"/>
      <c r="AH58" s="31">
        <f t="shared" ca="1" si="15"/>
        <v>0</v>
      </c>
      <c r="AI58" s="30">
        <f t="shared" ca="1" si="16"/>
        <v>0</v>
      </c>
      <c r="AK58" s="11">
        <v>2000</v>
      </c>
      <c r="AL58" s="13" t="s">
        <v>268</v>
      </c>
    </row>
    <row r="59" spans="2:41" x14ac:dyDescent="0.2">
      <c r="B59" s="132">
        <v>51</v>
      </c>
      <c r="C59" s="96"/>
      <c r="D59" s="96"/>
      <c r="E59" s="96"/>
      <c r="F59" s="96"/>
      <c r="G59" s="96"/>
      <c r="H59" s="96"/>
      <c r="I59" s="96"/>
      <c r="J59" s="97"/>
      <c r="K59" s="98"/>
      <c r="L59" s="99"/>
      <c r="M59" s="98"/>
      <c r="N59" s="99"/>
      <c r="O59" s="145"/>
      <c r="P59" s="100"/>
      <c r="Q59" s="127" t="str">
        <f>IF($T59, IF($U59=FALSE, mavat_number_missing, IF( $V59=FALSE,approval_date_missing,IF(תכנון!$W59=FALSE,approval_date_out_of_range,IF($X59,passed_check,$S59)))),mitacham_name_missing)</f>
        <v>יש להזין שם מתחם</v>
      </c>
      <c r="R59" s="128"/>
      <c r="S59" s="128" t="str">
        <f t="shared" si="2"/>
        <v>יש להזין נתונים נוספים על מנת לקבוע האם התכנית רלוונטית לדרישות הקול הקורא</v>
      </c>
      <c r="T59" s="129" t="b">
        <f t="shared" si="3"/>
        <v>0</v>
      </c>
      <c r="U59" s="129" t="b">
        <f t="shared" si="4"/>
        <v>0</v>
      </c>
      <c r="V59" s="129" t="b">
        <f t="shared" si="5"/>
        <v>0</v>
      </c>
      <c r="W59" s="130" t="str">
        <f t="shared" ca="1" si="6"/>
        <v/>
      </c>
      <c r="X59" s="129" t="b">
        <f t="shared" si="7"/>
        <v>0</v>
      </c>
      <c r="Y59" s="131" t="b">
        <f t="shared" ca="1" si="8"/>
        <v>0</v>
      </c>
      <c r="Z59" s="129" t="b">
        <f t="shared" si="9"/>
        <v>0</v>
      </c>
      <c r="AA59" s="129" t="b">
        <f t="shared" si="10"/>
        <v>0</v>
      </c>
      <c r="AB59" s="129" t="b">
        <f t="shared" si="1"/>
        <v>0</v>
      </c>
      <c r="AC59" s="129" t="b">
        <f t="shared" ca="1" si="11"/>
        <v>0</v>
      </c>
      <c r="AD59" s="129" t="b">
        <f t="shared" ca="1" si="12"/>
        <v>0</v>
      </c>
      <c r="AE59" s="129" t="b">
        <f t="shared" ca="1" si="13"/>
        <v>0</v>
      </c>
      <c r="AF59" s="129" t="b">
        <f t="shared" ca="1" si="14"/>
        <v>0</v>
      </c>
      <c r="AG59" s="129"/>
      <c r="AH59" s="31">
        <f t="shared" ca="1" si="15"/>
        <v>0</v>
      </c>
      <c r="AI59" s="30">
        <f t="shared" ca="1" si="16"/>
        <v>0</v>
      </c>
    </row>
    <row r="60" spans="2:41" x14ac:dyDescent="0.2">
      <c r="B60" s="132">
        <v>52</v>
      </c>
      <c r="C60" s="96"/>
      <c r="D60" s="96"/>
      <c r="E60" s="96"/>
      <c r="F60" s="96"/>
      <c r="G60" s="96"/>
      <c r="H60" s="96"/>
      <c r="I60" s="96"/>
      <c r="J60" s="97"/>
      <c r="K60" s="98"/>
      <c r="L60" s="99"/>
      <c r="M60" s="98"/>
      <c r="N60" s="99"/>
      <c r="O60" s="145"/>
      <c r="P60" s="100"/>
      <c r="Q60" s="127" t="str">
        <f>IF($T60, IF($U60=FALSE, mavat_number_missing, IF( $V60=FALSE,approval_date_missing,IF(תכנון!$W60=FALSE,approval_date_out_of_range,IF($X60,passed_check,$S60)))),mitacham_name_missing)</f>
        <v>יש להזין שם מתחם</v>
      </c>
      <c r="R60" s="128"/>
      <c r="S60" s="128" t="str">
        <f t="shared" si="2"/>
        <v>יש להזין נתונים נוספים על מנת לקבוע האם התכנית רלוונטית לדרישות הקול הקורא</v>
      </c>
      <c r="T60" s="129" t="b">
        <f t="shared" si="3"/>
        <v>0</v>
      </c>
      <c r="U60" s="129" t="b">
        <f t="shared" si="4"/>
        <v>0</v>
      </c>
      <c r="V60" s="129" t="b">
        <f t="shared" si="5"/>
        <v>0</v>
      </c>
      <c r="W60" s="130" t="str">
        <f t="shared" ca="1" si="6"/>
        <v/>
      </c>
      <c r="X60" s="129" t="b">
        <f t="shared" si="7"/>
        <v>0</v>
      </c>
      <c r="Y60" s="131" t="b">
        <f t="shared" ca="1" si="8"/>
        <v>0</v>
      </c>
      <c r="Z60" s="129" t="b">
        <f t="shared" si="9"/>
        <v>0</v>
      </c>
      <c r="AA60" s="129" t="b">
        <f t="shared" si="10"/>
        <v>0</v>
      </c>
      <c r="AB60" s="129" t="b">
        <f t="shared" si="1"/>
        <v>0</v>
      </c>
      <c r="AC60" s="129" t="b">
        <f t="shared" ca="1" si="11"/>
        <v>0</v>
      </c>
      <c r="AD60" s="129" t="b">
        <f t="shared" ca="1" si="12"/>
        <v>0</v>
      </c>
      <c r="AE60" s="129" t="b">
        <f t="shared" ca="1" si="13"/>
        <v>0</v>
      </c>
      <c r="AF60" s="129" t="b">
        <f t="shared" ca="1" si="14"/>
        <v>0</v>
      </c>
      <c r="AG60" s="129"/>
      <c r="AH60" s="31">
        <f t="shared" ca="1" si="15"/>
        <v>0</v>
      </c>
      <c r="AI60" s="30">
        <f t="shared" ca="1" si="16"/>
        <v>0</v>
      </c>
    </row>
    <row r="61" spans="2:41" x14ac:dyDescent="0.2">
      <c r="B61" s="132">
        <v>53</v>
      </c>
      <c r="C61" s="96"/>
      <c r="D61" s="96"/>
      <c r="E61" s="96"/>
      <c r="F61" s="96"/>
      <c r="G61" s="96"/>
      <c r="H61" s="96"/>
      <c r="I61" s="96"/>
      <c r="J61" s="97"/>
      <c r="K61" s="98"/>
      <c r="L61" s="99"/>
      <c r="M61" s="98"/>
      <c r="N61" s="99"/>
      <c r="O61" s="145"/>
      <c r="P61" s="100"/>
      <c r="Q61" s="127" t="str">
        <f>IF($T61, IF($U61=FALSE, mavat_number_missing, IF( $V61=FALSE,approval_date_missing,IF(תכנון!$W61=FALSE,approval_date_out_of_range,IF($X61,passed_check,$S61)))),mitacham_name_missing)</f>
        <v>יש להזין שם מתחם</v>
      </c>
      <c r="R61" s="128"/>
      <c r="S61" s="128" t="str">
        <f t="shared" si="2"/>
        <v>יש להזין נתונים נוספים על מנת לקבוע האם התכנית רלוונטית לדרישות הקול הקורא</v>
      </c>
      <c r="T61" s="129" t="b">
        <f t="shared" si="3"/>
        <v>0</v>
      </c>
      <c r="U61" s="129" t="b">
        <f t="shared" si="4"/>
        <v>0</v>
      </c>
      <c r="V61" s="129" t="b">
        <f t="shared" si="5"/>
        <v>0</v>
      </c>
      <c r="W61" s="130" t="str">
        <f t="shared" ca="1" si="6"/>
        <v/>
      </c>
      <c r="X61" s="129" t="b">
        <f t="shared" si="7"/>
        <v>0</v>
      </c>
      <c r="Y61" s="131" t="b">
        <f t="shared" ca="1" si="8"/>
        <v>0</v>
      </c>
      <c r="Z61" s="129" t="b">
        <f t="shared" si="9"/>
        <v>0</v>
      </c>
      <c r="AA61" s="129" t="b">
        <f t="shared" si="10"/>
        <v>0</v>
      </c>
      <c r="AB61" s="129" t="b">
        <f t="shared" si="1"/>
        <v>0</v>
      </c>
      <c r="AC61" s="129" t="b">
        <f t="shared" ca="1" si="11"/>
        <v>0</v>
      </c>
      <c r="AD61" s="129" t="b">
        <f t="shared" ca="1" si="12"/>
        <v>0</v>
      </c>
      <c r="AE61" s="129" t="b">
        <f t="shared" ca="1" si="13"/>
        <v>0</v>
      </c>
      <c r="AF61" s="129" t="b">
        <f t="shared" ca="1" si="14"/>
        <v>0</v>
      </c>
      <c r="AG61" s="129"/>
      <c r="AH61" s="31">
        <f t="shared" ca="1" si="15"/>
        <v>0</v>
      </c>
      <c r="AI61" s="30">
        <f t="shared" ca="1" si="16"/>
        <v>0</v>
      </c>
      <c r="AK61" s="8" t="e">
        <f ca="1">AND(AI113,AF113)</f>
        <v>#DIV/0!</v>
      </c>
      <c r="AL61" s="8" t="e">
        <f ca="1">IF(AK61,IF(AI109&gt;AK58,AL58,IF(AI109&gt;AK57,AL57,IF(AI109&gt;AK56,AL56,AM55))))</f>
        <v>#DIV/0!</v>
      </c>
    </row>
    <row r="62" spans="2:41" x14ac:dyDescent="0.2">
      <c r="B62" s="132">
        <v>54</v>
      </c>
      <c r="C62" s="96"/>
      <c r="D62" s="96"/>
      <c r="E62" s="96"/>
      <c r="F62" s="96"/>
      <c r="G62" s="96"/>
      <c r="H62" s="96"/>
      <c r="I62" s="96"/>
      <c r="J62" s="97"/>
      <c r="K62" s="98"/>
      <c r="L62" s="99"/>
      <c r="M62" s="98"/>
      <c r="N62" s="99"/>
      <c r="O62" s="145"/>
      <c r="P62" s="100"/>
      <c r="Q62" s="127" t="str">
        <f>IF($T62, IF($U62=FALSE, mavat_number_missing, IF( $V62=FALSE,approval_date_missing,IF(תכנון!$W62=FALSE,approval_date_out_of_range,IF($X62,passed_check,$S62)))),mitacham_name_missing)</f>
        <v>יש להזין שם מתחם</v>
      </c>
      <c r="R62" s="128"/>
      <c r="S62" s="128" t="str">
        <f t="shared" si="2"/>
        <v>יש להזין נתונים נוספים על מנת לקבוע האם התכנית רלוונטית לדרישות הקול הקורא</v>
      </c>
      <c r="T62" s="129" t="b">
        <f t="shared" si="3"/>
        <v>0</v>
      </c>
      <c r="U62" s="129" t="b">
        <f t="shared" si="4"/>
        <v>0</v>
      </c>
      <c r="V62" s="129" t="b">
        <f t="shared" si="5"/>
        <v>0</v>
      </c>
      <c r="W62" s="130" t="str">
        <f t="shared" ca="1" si="6"/>
        <v/>
      </c>
      <c r="X62" s="129" t="b">
        <f t="shared" si="7"/>
        <v>0</v>
      </c>
      <c r="Y62" s="131" t="b">
        <f t="shared" ca="1" si="8"/>
        <v>0</v>
      </c>
      <c r="Z62" s="129" t="b">
        <f t="shared" si="9"/>
        <v>0</v>
      </c>
      <c r="AA62" s="129" t="b">
        <f t="shared" si="10"/>
        <v>0</v>
      </c>
      <c r="AB62" s="129" t="b">
        <f t="shared" si="1"/>
        <v>0</v>
      </c>
      <c r="AC62" s="129" t="b">
        <f t="shared" ca="1" si="11"/>
        <v>0</v>
      </c>
      <c r="AD62" s="129" t="b">
        <f t="shared" ca="1" si="12"/>
        <v>0</v>
      </c>
      <c r="AE62" s="129" t="b">
        <f t="shared" ca="1" si="13"/>
        <v>0</v>
      </c>
      <c r="AF62" s="129" t="b">
        <f t="shared" ca="1" si="14"/>
        <v>0</v>
      </c>
      <c r="AG62" s="129"/>
      <c r="AH62" s="31">
        <f t="shared" ca="1" si="15"/>
        <v>0</v>
      </c>
      <c r="AI62" s="30">
        <f t="shared" ca="1" si="16"/>
        <v>0</v>
      </c>
      <c r="AL62" s="8" t="e">
        <f ca="1">IF($AK$61,$AI$109,$AM$54)</f>
        <v>#DIV/0!</v>
      </c>
    </row>
    <row r="63" spans="2:41" x14ac:dyDescent="0.2">
      <c r="B63" s="132">
        <v>55</v>
      </c>
      <c r="C63" s="96"/>
      <c r="D63" s="96"/>
      <c r="E63" s="96"/>
      <c r="F63" s="96"/>
      <c r="G63" s="96"/>
      <c r="H63" s="96"/>
      <c r="I63" s="96"/>
      <c r="J63" s="97"/>
      <c r="K63" s="98"/>
      <c r="L63" s="99"/>
      <c r="M63" s="98"/>
      <c r="N63" s="99"/>
      <c r="O63" s="145"/>
      <c r="P63" s="100"/>
      <c r="Q63" s="127" t="str">
        <f>IF($T63, IF($U63=FALSE, mavat_number_missing, IF( $V63=FALSE,approval_date_missing,IF(תכנון!$W63=FALSE,approval_date_out_of_range,IF($X63,passed_check,$S63)))),mitacham_name_missing)</f>
        <v>יש להזין שם מתחם</v>
      </c>
      <c r="R63" s="128"/>
      <c r="S63" s="128" t="str">
        <f t="shared" si="2"/>
        <v>יש להזין נתונים נוספים על מנת לקבוע האם התכנית רלוונטית לדרישות הקול הקורא</v>
      </c>
      <c r="T63" s="129" t="b">
        <f t="shared" si="3"/>
        <v>0</v>
      </c>
      <c r="U63" s="129" t="b">
        <f t="shared" si="4"/>
        <v>0</v>
      </c>
      <c r="V63" s="129" t="b">
        <f t="shared" si="5"/>
        <v>0</v>
      </c>
      <c r="W63" s="130" t="str">
        <f t="shared" ca="1" si="6"/>
        <v/>
      </c>
      <c r="X63" s="129" t="b">
        <f t="shared" si="7"/>
        <v>0</v>
      </c>
      <c r="Y63" s="131" t="b">
        <f t="shared" ca="1" si="8"/>
        <v>0</v>
      </c>
      <c r="Z63" s="129" t="b">
        <f t="shared" si="9"/>
        <v>0</v>
      </c>
      <c r="AA63" s="129" t="b">
        <f t="shared" si="10"/>
        <v>0</v>
      </c>
      <c r="AB63" s="129" t="b">
        <f t="shared" si="1"/>
        <v>0</v>
      </c>
      <c r="AC63" s="129" t="b">
        <f t="shared" ca="1" si="11"/>
        <v>0</v>
      </c>
      <c r="AD63" s="129" t="b">
        <f t="shared" ca="1" si="12"/>
        <v>0</v>
      </c>
      <c r="AE63" s="129" t="b">
        <f t="shared" ca="1" si="13"/>
        <v>0</v>
      </c>
      <c r="AF63" s="129" t="b">
        <f t="shared" ca="1" si="14"/>
        <v>0</v>
      </c>
      <c r="AG63" s="129"/>
      <c r="AH63" s="31">
        <f t="shared" ca="1" si="15"/>
        <v>0</v>
      </c>
      <c r="AI63" s="30">
        <f t="shared" ca="1" si="16"/>
        <v>0</v>
      </c>
    </row>
    <row r="64" spans="2:41" x14ac:dyDescent="0.2">
      <c r="B64" s="132">
        <v>56</v>
      </c>
      <c r="C64" s="96"/>
      <c r="D64" s="96"/>
      <c r="E64" s="96"/>
      <c r="F64" s="96"/>
      <c r="G64" s="96"/>
      <c r="H64" s="96"/>
      <c r="I64" s="96"/>
      <c r="J64" s="97"/>
      <c r="K64" s="98"/>
      <c r="L64" s="99"/>
      <c r="M64" s="98"/>
      <c r="N64" s="99"/>
      <c r="O64" s="145"/>
      <c r="P64" s="100"/>
      <c r="Q64" s="127" t="str">
        <f>IF($T64, IF($U64=FALSE, mavat_number_missing, IF( $V64=FALSE,approval_date_missing,IF(תכנון!$W64=FALSE,approval_date_out_of_range,IF($X64,passed_check,$S64)))),mitacham_name_missing)</f>
        <v>יש להזין שם מתחם</v>
      </c>
      <c r="R64" s="128"/>
      <c r="S64" s="128" t="str">
        <f t="shared" si="2"/>
        <v>יש להזין נתונים נוספים על מנת לקבוע האם התכנית רלוונטית לדרישות הקול הקורא</v>
      </c>
      <c r="T64" s="129" t="b">
        <f t="shared" si="3"/>
        <v>0</v>
      </c>
      <c r="U64" s="129" t="b">
        <f t="shared" si="4"/>
        <v>0</v>
      </c>
      <c r="V64" s="129" t="b">
        <f t="shared" si="5"/>
        <v>0</v>
      </c>
      <c r="W64" s="130" t="str">
        <f t="shared" ca="1" si="6"/>
        <v/>
      </c>
      <c r="X64" s="129" t="b">
        <f t="shared" si="7"/>
        <v>0</v>
      </c>
      <c r="Y64" s="131" t="b">
        <f t="shared" ca="1" si="8"/>
        <v>0</v>
      </c>
      <c r="Z64" s="129" t="b">
        <f t="shared" si="9"/>
        <v>0</v>
      </c>
      <c r="AA64" s="129" t="b">
        <f t="shared" si="10"/>
        <v>0</v>
      </c>
      <c r="AB64" s="129" t="b">
        <f t="shared" si="1"/>
        <v>0</v>
      </c>
      <c r="AC64" s="129" t="b">
        <f t="shared" ca="1" si="11"/>
        <v>0</v>
      </c>
      <c r="AD64" s="129" t="b">
        <f t="shared" ca="1" si="12"/>
        <v>0</v>
      </c>
      <c r="AE64" s="129" t="b">
        <f t="shared" ca="1" si="13"/>
        <v>0</v>
      </c>
      <c r="AF64" s="129" t="b">
        <f t="shared" ca="1" si="14"/>
        <v>0</v>
      </c>
      <c r="AG64" s="129"/>
      <c r="AH64" s="31">
        <f t="shared" ca="1" si="15"/>
        <v>0</v>
      </c>
      <c r="AI64" s="30">
        <f t="shared" ca="1" si="16"/>
        <v>0</v>
      </c>
    </row>
    <row r="65" spans="2:35" x14ac:dyDescent="0.2">
      <c r="B65" s="132">
        <v>57</v>
      </c>
      <c r="C65" s="96"/>
      <c r="D65" s="96"/>
      <c r="E65" s="96"/>
      <c r="F65" s="96"/>
      <c r="G65" s="96"/>
      <c r="H65" s="96"/>
      <c r="I65" s="96"/>
      <c r="J65" s="97"/>
      <c r="K65" s="98"/>
      <c r="L65" s="99"/>
      <c r="M65" s="98"/>
      <c r="N65" s="99"/>
      <c r="O65" s="145"/>
      <c r="P65" s="100"/>
      <c r="Q65" s="127" t="str">
        <f>IF($T65, IF($U65=FALSE, mavat_number_missing, IF( $V65=FALSE,approval_date_missing,IF(תכנון!$W65=FALSE,approval_date_out_of_range,IF($X65,passed_check,$S65)))),mitacham_name_missing)</f>
        <v>יש להזין שם מתחם</v>
      </c>
      <c r="R65" s="128"/>
      <c r="S65" s="128" t="str">
        <f t="shared" si="2"/>
        <v>יש להזין נתונים נוספים על מנת לקבוע האם התכנית רלוונטית לדרישות הקול הקורא</v>
      </c>
      <c r="T65" s="129" t="b">
        <f t="shared" si="3"/>
        <v>0</v>
      </c>
      <c r="U65" s="129" t="b">
        <f t="shared" si="4"/>
        <v>0</v>
      </c>
      <c r="V65" s="129" t="b">
        <f t="shared" si="5"/>
        <v>0</v>
      </c>
      <c r="W65" s="130" t="str">
        <f t="shared" ca="1" si="6"/>
        <v/>
      </c>
      <c r="X65" s="129" t="b">
        <f t="shared" si="7"/>
        <v>0</v>
      </c>
      <c r="Y65" s="131" t="b">
        <f t="shared" ca="1" si="8"/>
        <v>0</v>
      </c>
      <c r="Z65" s="129" t="b">
        <f t="shared" si="9"/>
        <v>0</v>
      </c>
      <c r="AA65" s="129" t="b">
        <f t="shared" si="10"/>
        <v>0</v>
      </c>
      <c r="AB65" s="129" t="b">
        <f t="shared" si="1"/>
        <v>0</v>
      </c>
      <c r="AC65" s="129" t="b">
        <f t="shared" ca="1" si="11"/>
        <v>0</v>
      </c>
      <c r="AD65" s="129" t="b">
        <f t="shared" ca="1" si="12"/>
        <v>0</v>
      </c>
      <c r="AE65" s="129" t="b">
        <f t="shared" ca="1" si="13"/>
        <v>0</v>
      </c>
      <c r="AF65" s="129" t="b">
        <f t="shared" ca="1" si="14"/>
        <v>0</v>
      </c>
      <c r="AG65" s="129"/>
      <c r="AH65" s="31">
        <f t="shared" ca="1" si="15"/>
        <v>0</v>
      </c>
      <c r="AI65" s="30">
        <f t="shared" ca="1" si="16"/>
        <v>0</v>
      </c>
    </row>
    <row r="66" spans="2:35" x14ac:dyDescent="0.2">
      <c r="B66" s="132">
        <v>58</v>
      </c>
      <c r="C66" s="96"/>
      <c r="D66" s="96"/>
      <c r="E66" s="96"/>
      <c r="F66" s="96"/>
      <c r="G66" s="96"/>
      <c r="H66" s="96"/>
      <c r="I66" s="96"/>
      <c r="J66" s="97"/>
      <c r="K66" s="98"/>
      <c r="L66" s="99"/>
      <c r="M66" s="98"/>
      <c r="N66" s="99"/>
      <c r="O66" s="145"/>
      <c r="P66" s="100"/>
      <c r="Q66" s="127" t="str">
        <f>IF($T66, IF($U66=FALSE, mavat_number_missing, IF( $V66=FALSE,approval_date_missing,IF(תכנון!$W66=FALSE,approval_date_out_of_range,IF($X66,passed_check,$S66)))),mitacham_name_missing)</f>
        <v>יש להזין שם מתחם</v>
      </c>
      <c r="R66" s="128"/>
      <c r="S66" s="128" t="str">
        <f t="shared" si="2"/>
        <v>יש להזין נתונים נוספים על מנת לקבוע האם התכנית רלוונטית לדרישות הקול הקורא</v>
      </c>
      <c r="T66" s="129" t="b">
        <f t="shared" si="3"/>
        <v>0</v>
      </c>
      <c r="U66" s="129" t="b">
        <f t="shared" si="4"/>
        <v>0</v>
      </c>
      <c r="V66" s="129" t="b">
        <f t="shared" si="5"/>
        <v>0</v>
      </c>
      <c r="W66" s="130" t="str">
        <f t="shared" ca="1" si="6"/>
        <v/>
      </c>
      <c r="X66" s="129" t="b">
        <f t="shared" si="7"/>
        <v>0</v>
      </c>
      <c r="Y66" s="131" t="b">
        <f t="shared" ca="1" si="8"/>
        <v>0</v>
      </c>
      <c r="Z66" s="129" t="b">
        <f t="shared" si="9"/>
        <v>0</v>
      </c>
      <c r="AA66" s="129" t="b">
        <f t="shared" si="10"/>
        <v>0</v>
      </c>
      <c r="AB66" s="129" t="b">
        <f t="shared" si="1"/>
        <v>0</v>
      </c>
      <c r="AC66" s="129" t="b">
        <f t="shared" ca="1" si="11"/>
        <v>0</v>
      </c>
      <c r="AD66" s="129" t="b">
        <f t="shared" ca="1" si="12"/>
        <v>0</v>
      </c>
      <c r="AE66" s="129" t="b">
        <f t="shared" ca="1" si="13"/>
        <v>0</v>
      </c>
      <c r="AF66" s="129" t="b">
        <f t="shared" ca="1" si="14"/>
        <v>0</v>
      </c>
      <c r="AG66" s="129"/>
      <c r="AH66" s="31">
        <f t="shared" ca="1" si="15"/>
        <v>0</v>
      </c>
      <c r="AI66" s="30">
        <f t="shared" ca="1" si="16"/>
        <v>0</v>
      </c>
    </row>
    <row r="67" spans="2:35" x14ac:dyDescent="0.2">
      <c r="B67" s="132">
        <v>59</v>
      </c>
      <c r="C67" s="96"/>
      <c r="D67" s="96"/>
      <c r="E67" s="96"/>
      <c r="F67" s="96"/>
      <c r="G67" s="96"/>
      <c r="H67" s="96"/>
      <c r="I67" s="96"/>
      <c r="J67" s="97"/>
      <c r="K67" s="98"/>
      <c r="L67" s="99"/>
      <c r="M67" s="98"/>
      <c r="N67" s="99"/>
      <c r="O67" s="145"/>
      <c r="P67" s="100"/>
      <c r="Q67" s="127" t="str">
        <f>IF($T67, IF($U67=FALSE, mavat_number_missing, IF( $V67=FALSE,approval_date_missing,IF(תכנון!$W67=FALSE,approval_date_out_of_range,IF($X67,passed_check,$S67)))),mitacham_name_missing)</f>
        <v>יש להזין שם מתחם</v>
      </c>
      <c r="R67" s="128"/>
      <c r="S67" s="128" t="str">
        <f t="shared" si="2"/>
        <v>יש להזין נתונים נוספים על מנת לקבוע האם התכנית רלוונטית לדרישות הקול הקורא</v>
      </c>
      <c r="T67" s="129" t="b">
        <f t="shared" si="3"/>
        <v>0</v>
      </c>
      <c r="U67" s="129" t="b">
        <f t="shared" si="4"/>
        <v>0</v>
      </c>
      <c r="V67" s="129" t="b">
        <f t="shared" si="5"/>
        <v>0</v>
      </c>
      <c r="W67" s="130" t="str">
        <f t="shared" ca="1" si="6"/>
        <v/>
      </c>
      <c r="X67" s="129" t="b">
        <f t="shared" si="7"/>
        <v>0</v>
      </c>
      <c r="Y67" s="131" t="b">
        <f t="shared" ca="1" si="8"/>
        <v>0</v>
      </c>
      <c r="Z67" s="129" t="b">
        <f t="shared" si="9"/>
        <v>0</v>
      </c>
      <c r="AA67" s="129" t="b">
        <f t="shared" si="10"/>
        <v>0</v>
      </c>
      <c r="AB67" s="129" t="b">
        <f t="shared" si="1"/>
        <v>0</v>
      </c>
      <c r="AC67" s="129" t="b">
        <f t="shared" ca="1" si="11"/>
        <v>0</v>
      </c>
      <c r="AD67" s="129" t="b">
        <f t="shared" ca="1" si="12"/>
        <v>0</v>
      </c>
      <c r="AE67" s="129" t="b">
        <f t="shared" ca="1" si="13"/>
        <v>0</v>
      </c>
      <c r="AF67" s="129" t="b">
        <f t="shared" ca="1" si="14"/>
        <v>0</v>
      </c>
      <c r="AG67" s="129"/>
      <c r="AH67" s="31">
        <f t="shared" ca="1" si="15"/>
        <v>0</v>
      </c>
      <c r="AI67" s="30">
        <f t="shared" ca="1" si="16"/>
        <v>0</v>
      </c>
    </row>
    <row r="68" spans="2:35" x14ac:dyDescent="0.2">
      <c r="B68" s="132">
        <v>60</v>
      </c>
      <c r="C68" s="96"/>
      <c r="D68" s="96"/>
      <c r="E68" s="96"/>
      <c r="F68" s="96"/>
      <c r="G68" s="96"/>
      <c r="H68" s="96"/>
      <c r="I68" s="96"/>
      <c r="J68" s="97"/>
      <c r="K68" s="98"/>
      <c r="L68" s="99"/>
      <c r="M68" s="98"/>
      <c r="N68" s="99"/>
      <c r="O68" s="145"/>
      <c r="P68" s="100"/>
      <c r="Q68" s="127" t="str">
        <f>IF($T68, IF($U68=FALSE, mavat_number_missing, IF( $V68=FALSE,approval_date_missing,IF(תכנון!$W68=FALSE,approval_date_out_of_range,IF($X68,passed_check,$S68)))),mitacham_name_missing)</f>
        <v>יש להזין שם מתחם</v>
      </c>
      <c r="R68" s="128"/>
      <c r="S68" s="128" t="str">
        <f t="shared" si="2"/>
        <v>יש להזין נתונים נוספים על מנת לקבוע האם התכנית רלוונטית לדרישות הקול הקורא</v>
      </c>
      <c r="T68" s="129" t="b">
        <f t="shared" si="3"/>
        <v>0</v>
      </c>
      <c r="U68" s="129" t="b">
        <f t="shared" si="4"/>
        <v>0</v>
      </c>
      <c r="V68" s="129" t="b">
        <f t="shared" si="5"/>
        <v>0</v>
      </c>
      <c r="W68" s="130" t="str">
        <f t="shared" ca="1" si="6"/>
        <v/>
      </c>
      <c r="X68" s="129" t="b">
        <f t="shared" si="7"/>
        <v>0</v>
      </c>
      <c r="Y68" s="131" t="b">
        <f t="shared" ca="1" si="8"/>
        <v>0</v>
      </c>
      <c r="Z68" s="129" t="b">
        <f t="shared" si="9"/>
        <v>0</v>
      </c>
      <c r="AA68" s="129" t="b">
        <f t="shared" si="10"/>
        <v>0</v>
      </c>
      <c r="AB68" s="129" t="b">
        <f t="shared" si="1"/>
        <v>0</v>
      </c>
      <c r="AC68" s="129" t="b">
        <f t="shared" ca="1" si="11"/>
        <v>0</v>
      </c>
      <c r="AD68" s="129" t="b">
        <f t="shared" ca="1" si="12"/>
        <v>0</v>
      </c>
      <c r="AE68" s="129" t="b">
        <f t="shared" ca="1" si="13"/>
        <v>0</v>
      </c>
      <c r="AF68" s="129" t="b">
        <f t="shared" ca="1" si="14"/>
        <v>0</v>
      </c>
      <c r="AG68" s="129"/>
      <c r="AH68" s="31">
        <f t="shared" ca="1" si="15"/>
        <v>0</v>
      </c>
      <c r="AI68" s="30">
        <f t="shared" ca="1" si="16"/>
        <v>0</v>
      </c>
    </row>
    <row r="69" spans="2:35" x14ac:dyDescent="0.2">
      <c r="B69" s="132">
        <v>61</v>
      </c>
      <c r="C69" s="96"/>
      <c r="D69" s="96"/>
      <c r="E69" s="96"/>
      <c r="F69" s="96"/>
      <c r="G69" s="96"/>
      <c r="H69" s="96"/>
      <c r="I69" s="96"/>
      <c r="J69" s="97"/>
      <c r="K69" s="98"/>
      <c r="L69" s="99"/>
      <c r="M69" s="98"/>
      <c r="N69" s="99"/>
      <c r="O69" s="145"/>
      <c r="P69" s="100"/>
      <c r="Q69" s="127" t="str">
        <f>IF($T69, IF($U69=FALSE, mavat_number_missing, IF( $V69=FALSE,approval_date_missing,IF(תכנון!$W69=FALSE,approval_date_out_of_range,IF($X69,passed_check,$S69)))),mitacham_name_missing)</f>
        <v>יש להזין שם מתחם</v>
      </c>
      <c r="R69" s="128"/>
      <c r="S69" s="128" t="str">
        <f t="shared" si="2"/>
        <v>יש להזין נתונים נוספים על מנת לקבוע האם התכנית רלוונטית לדרישות הקול הקורא</v>
      </c>
      <c r="T69" s="129" t="b">
        <f t="shared" si="3"/>
        <v>0</v>
      </c>
      <c r="U69" s="129" t="b">
        <f t="shared" si="4"/>
        <v>0</v>
      </c>
      <c r="V69" s="129" t="b">
        <f t="shared" si="5"/>
        <v>0</v>
      </c>
      <c r="W69" s="130" t="str">
        <f t="shared" ca="1" si="6"/>
        <v/>
      </c>
      <c r="X69" s="129" t="b">
        <f t="shared" si="7"/>
        <v>0</v>
      </c>
      <c r="Y69" s="131" t="b">
        <f t="shared" ca="1" si="8"/>
        <v>0</v>
      </c>
      <c r="Z69" s="129" t="b">
        <f t="shared" si="9"/>
        <v>0</v>
      </c>
      <c r="AA69" s="129" t="b">
        <f t="shared" si="10"/>
        <v>0</v>
      </c>
      <c r="AB69" s="129" t="b">
        <f t="shared" si="1"/>
        <v>0</v>
      </c>
      <c r="AC69" s="129" t="b">
        <f t="shared" ca="1" si="11"/>
        <v>0</v>
      </c>
      <c r="AD69" s="129" t="b">
        <f t="shared" ca="1" si="12"/>
        <v>0</v>
      </c>
      <c r="AE69" s="129" t="b">
        <f t="shared" ca="1" si="13"/>
        <v>0</v>
      </c>
      <c r="AF69" s="129" t="b">
        <f t="shared" ca="1" si="14"/>
        <v>0</v>
      </c>
      <c r="AG69" s="129"/>
      <c r="AH69" s="31">
        <f t="shared" ca="1" si="15"/>
        <v>0</v>
      </c>
      <c r="AI69" s="30">
        <f t="shared" ca="1" si="16"/>
        <v>0</v>
      </c>
    </row>
    <row r="70" spans="2:35" x14ac:dyDescent="0.2">
      <c r="B70" s="132">
        <v>62</v>
      </c>
      <c r="C70" s="96"/>
      <c r="D70" s="96"/>
      <c r="E70" s="96"/>
      <c r="F70" s="96"/>
      <c r="G70" s="96"/>
      <c r="H70" s="96"/>
      <c r="I70" s="96"/>
      <c r="J70" s="97"/>
      <c r="K70" s="98"/>
      <c r="L70" s="99"/>
      <c r="M70" s="98"/>
      <c r="N70" s="99"/>
      <c r="O70" s="145"/>
      <c r="P70" s="100"/>
      <c r="Q70" s="127" t="str">
        <f>IF($T70, IF($U70=FALSE, mavat_number_missing, IF( $V70=FALSE,approval_date_missing,IF(תכנון!$W70=FALSE,approval_date_out_of_range,IF($X70,passed_check,$S70)))),mitacham_name_missing)</f>
        <v>יש להזין שם מתחם</v>
      </c>
      <c r="R70" s="128"/>
      <c r="S70" s="128" t="str">
        <f t="shared" si="2"/>
        <v>יש להזין נתונים נוספים על מנת לקבוע האם התכנית רלוונטית לדרישות הקול הקורא</v>
      </c>
      <c r="T70" s="129" t="b">
        <f t="shared" si="3"/>
        <v>0</v>
      </c>
      <c r="U70" s="129" t="b">
        <f t="shared" si="4"/>
        <v>0</v>
      </c>
      <c r="V70" s="129" t="b">
        <f t="shared" si="5"/>
        <v>0</v>
      </c>
      <c r="W70" s="130" t="str">
        <f t="shared" ca="1" si="6"/>
        <v/>
      </c>
      <c r="X70" s="129" t="b">
        <f t="shared" si="7"/>
        <v>0</v>
      </c>
      <c r="Y70" s="131" t="b">
        <f t="shared" ca="1" si="8"/>
        <v>0</v>
      </c>
      <c r="Z70" s="129" t="b">
        <f t="shared" si="9"/>
        <v>0</v>
      </c>
      <c r="AA70" s="129" t="b">
        <f t="shared" si="10"/>
        <v>0</v>
      </c>
      <c r="AB70" s="129" t="b">
        <f t="shared" si="1"/>
        <v>0</v>
      </c>
      <c r="AC70" s="129" t="b">
        <f t="shared" ca="1" si="11"/>
        <v>0</v>
      </c>
      <c r="AD70" s="129" t="b">
        <f t="shared" ca="1" si="12"/>
        <v>0</v>
      </c>
      <c r="AE70" s="129" t="b">
        <f t="shared" ca="1" si="13"/>
        <v>0</v>
      </c>
      <c r="AF70" s="129" t="b">
        <f t="shared" ca="1" si="14"/>
        <v>0</v>
      </c>
      <c r="AG70" s="129"/>
      <c r="AH70" s="31">
        <f t="shared" ca="1" si="15"/>
        <v>0</v>
      </c>
      <c r="AI70" s="30">
        <f t="shared" ca="1" si="16"/>
        <v>0</v>
      </c>
    </row>
    <row r="71" spans="2:35" x14ac:dyDescent="0.2">
      <c r="B71" s="132">
        <v>63</v>
      </c>
      <c r="C71" s="96"/>
      <c r="D71" s="96"/>
      <c r="E71" s="96"/>
      <c r="F71" s="96"/>
      <c r="G71" s="96"/>
      <c r="H71" s="96"/>
      <c r="I71" s="96"/>
      <c r="J71" s="97"/>
      <c r="K71" s="98"/>
      <c r="L71" s="99"/>
      <c r="M71" s="98"/>
      <c r="N71" s="99"/>
      <c r="O71" s="145"/>
      <c r="P71" s="100"/>
      <c r="Q71" s="127" t="str">
        <f>IF($T71, IF($U71=FALSE, mavat_number_missing, IF( $V71=FALSE,approval_date_missing,IF(תכנון!$W71=FALSE,approval_date_out_of_range,IF($X71,passed_check,$S71)))),mitacham_name_missing)</f>
        <v>יש להזין שם מתחם</v>
      </c>
      <c r="R71" s="128"/>
      <c r="S71" s="128" t="str">
        <f t="shared" si="2"/>
        <v>יש להזין נתונים נוספים על מנת לקבוע האם התכנית רלוונטית לדרישות הקול הקורא</v>
      </c>
      <c r="T71" s="129" t="b">
        <f t="shared" si="3"/>
        <v>0</v>
      </c>
      <c r="U71" s="129" t="b">
        <f t="shared" si="4"/>
        <v>0</v>
      </c>
      <c r="V71" s="129" t="b">
        <f t="shared" si="5"/>
        <v>0</v>
      </c>
      <c r="W71" s="130" t="str">
        <f t="shared" ca="1" si="6"/>
        <v/>
      </c>
      <c r="X71" s="129" t="b">
        <f t="shared" si="7"/>
        <v>0</v>
      </c>
      <c r="Y71" s="131" t="b">
        <f t="shared" ca="1" si="8"/>
        <v>0</v>
      </c>
      <c r="Z71" s="129" t="b">
        <f t="shared" si="9"/>
        <v>0</v>
      </c>
      <c r="AA71" s="129" t="b">
        <f t="shared" si="10"/>
        <v>0</v>
      </c>
      <c r="AB71" s="129" t="b">
        <f t="shared" si="1"/>
        <v>0</v>
      </c>
      <c r="AC71" s="129" t="b">
        <f t="shared" ca="1" si="11"/>
        <v>0</v>
      </c>
      <c r="AD71" s="129" t="b">
        <f t="shared" ca="1" si="12"/>
        <v>0</v>
      </c>
      <c r="AE71" s="129" t="b">
        <f t="shared" ca="1" si="13"/>
        <v>0</v>
      </c>
      <c r="AF71" s="129" t="b">
        <f t="shared" ca="1" si="14"/>
        <v>0</v>
      </c>
      <c r="AG71" s="129"/>
      <c r="AH71" s="31">
        <f t="shared" ca="1" si="15"/>
        <v>0</v>
      </c>
      <c r="AI71" s="30">
        <f t="shared" ca="1" si="16"/>
        <v>0</v>
      </c>
    </row>
    <row r="72" spans="2:35" x14ac:dyDescent="0.2">
      <c r="B72" s="132">
        <v>64</v>
      </c>
      <c r="C72" s="96"/>
      <c r="D72" s="96"/>
      <c r="E72" s="96"/>
      <c r="F72" s="96"/>
      <c r="G72" s="96"/>
      <c r="H72" s="96"/>
      <c r="I72" s="96"/>
      <c r="J72" s="97"/>
      <c r="K72" s="98"/>
      <c r="L72" s="99"/>
      <c r="M72" s="98"/>
      <c r="N72" s="99"/>
      <c r="O72" s="145"/>
      <c r="P72" s="100"/>
      <c r="Q72" s="127" t="str">
        <f>IF($T72, IF($U72=FALSE, mavat_number_missing, IF( $V72=FALSE,approval_date_missing,IF(תכנון!$W72=FALSE,approval_date_out_of_range,IF($X72,passed_check,$S72)))),mitacham_name_missing)</f>
        <v>יש להזין שם מתחם</v>
      </c>
      <c r="R72" s="128"/>
      <c r="S72" s="128" t="str">
        <f t="shared" si="2"/>
        <v>יש להזין נתונים נוספים על מנת לקבוע האם התכנית רלוונטית לדרישות הקול הקורא</v>
      </c>
      <c r="T72" s="129" t="b">
        <f t="shared" si="3"/>
        <v>0</v>
      </c>
      <c r="U72" s="129" t="b">
        <f t="shared" si="4"/>
        <v>0</v>
      </c>
      <c r="V72" s="129" t="b">
        <f t="shared" si="5"/>
        <v>0</v>
      </c>
      <c r="W72" s="130" t="str">
        <f t="shared" ca="1" si="6"/>
        <v/>
      </c>
      <c r="X72" s="129" t="b">
        <f t="shared" si="7"/>
        <v>0</v>
      </c>
      <c r="Y72" s="131" t="b">
        <f t="shared" ca="1" si="8"/>
        <v>0</v>
      </c>
      <c r="Z72" s="129" t="b">
        <f t="shared" si="9"/>
        <v>0</v>
      </c>
      <c r="AA72" s="129" t="b">
        <f t="shared" si="10"/>
        <v>0</v>
      </c>
      <c r="AB72" s="129" t="b">
        <f t="shared" si="1"/>
        <v>0</v>
      </c>
      <c r="AC72" s="129" t="b">
        <f t="shared" ca="1" si="11"/>
        <v>0</v>
      </c>
      <c r="AD72" s="129" t="b">
        <f t="shared" ca="1" si="12"/>
        <v>0</v>
      </c>
      <c r="AE72" s="129" t="b">
        <f t="shared" ca="1" si="13"/>
        <v>0</v>
      </c>
      <c r="AF72" s="129" t="b">
        <f t="shared" ca="1" si="14"/>
        <v>0</v>
      </c>
      <c r="AG72" s="129"/>
      <c r="AH72" s="31">
        <f t="shared" ca="1" si="15"/>
        <v>0</v>
      </c>
      <c r="AI72" s="30">
        <f t="shared" ca="1" si="16"/>
        <v>0</v>
      </c>
    </row>
    <row r="73" spans="2:35" x14ac:dyDescent="0.2">
      <c r="B73" s="132">
        <v>65</v>
      </c>
      <c r="C73" s="96"/>
      <c r="D73" s="96"/>
      <c r="E73" s="96"/>
      <c r="F73" s="96"/>
      <c r="G73" s="96"/>
      <c r="H73" s="96"/>
      <c r="I73" s="96"/>
      <c r="J73" s="97"/>
      <c r="K73" s="98"/>
      <c r="L73" s="99"/>
      <c r="M73" s="98"/>
      <c r="N73" s="99"/>
      <c r="O73" s="145"/>
      <c r="P73" s="100"/>
      <c r="Q73" s="127" t="str">
        <f>IF($T73, IF($U73=FALSE, mavat_number_missing, IF( $V73=FALSE,approval_date_missing,IF(תכנון!$W73=FALSE,approval_date_out_of_range,IF($X73,passed_check,$S73)))),mitacham_name_missing)</f>
        <v>יש להזין שם מתחם</v>
      </c>
      <c r="R73" s="128"/>
      <c r="S73" s="128" t="str">
        <f t="shared" si="2"/>
        <v>יש להזין נתונים נוספים על מנת לקבוע האם התכנית רלוונטית לדרישות הקול הקורא</v>
      </c>
      <c r="T73" s="129" t="b">
        <f t="shared" si="3"/>
        <v>0</v>
      </c>
      <c r="U73" s="129" t="b">
        <f t="shared" si="4"/>
        <v>0</v>
      </c>
      <c r="V73" s="129" t="b">
        <f t="shared" si="5"/>
        <v>0</v>
      </c>
      <c r="W73" s="130" t="str">
        <f t="shared" ca="1" si="6"/>
        <v/>
      </c>
      <c r="X73" s="129" t="b">
        <f t="shared" si="7"/>
        <v>0</v>
      </c>
      <c r="Y73" s="131" t="b">
        <f t="shared" ca="1" si="8"/>
        <v>0</v>
      </c>
      <c r="Z73" s="129" t="b">
        <f t="shared" si="9"/>
        <v>0</v>
      </c>
      <c r="AA73" s="129" t="b">
        <f t="shared" si="10"/>
        <v>0</v>
      </c>
      <c r="AB73" s="129" t="b">
        <f t="shared" ref="AB73:AB108" si="17">IF(OR($O73=initial_district,$O73=initial_local),TRUE,FALSE)</f>
        <v>0</v>
      </c>
      <c r="AC73" s="129" t="b">
        <f t="shared" ca="1" si="11"/>
        <v>0</v>
      </c>
      <c r="AD73" s="129" t="b">
        <f t="shared" ca="1" si="12"/>
        <v>0</v>
      </c>
      <c r="AE73" s="129" t="b">
        <f t="shared" ca="1" si="13"/>
        <v>0</v>
      </c>
      <c r="AF73" s="129" t="b">
        <f t="shared" ca="1" si="14"/>
        <v>0</v>
      </c>
      <c r="AG73" s="129"/>
      <c r="AH73" s="31">
        <f t="shared" ca="1" si="15"/>
        <v>0</v>
      </c>
      <c r="AI73" s="30">
        <f t="shared" ca="1" si="16"/>
        <v>0</v>
      </c>
    </row>
    <row r="74" spans="2:35" x14ac:dyDescent="0.2">
      <c r="B74" s="132">
        <v>66</v>
      </c>
      <c r="C74" s="96"/>
      <c r="D74" s="96"/>
      <c r="E74" s="96"/>
      <c r="F74" s="96"/>
      <c r="G74" s="96"/>
      <c r="H74" s="96"/>
      <c r="I74" s="96"/>
      <c r="J74" s="97"/>
      <c r="K74" s="98"/>
      <c r="L74" s="99"/>
      <c r="M74" s="98"/>
      <c r="N74" s="99"/>
      <c r="O74" s="145"/>
      <c r="P74" s="100"/>
      <c r="Q74" s="127" t="str">
        <f>IF($T74, IF($U74=FALSE, mavat_number_missing, IF( $V74=FALSE,approval_date_missing,IF(תכנון!$W74=FALSE,approval_date_out_of_range,IF($X74,passed_check,$S74)))),mitacham_name_missing)</f>
        <v>יש להזין שם מתחם</v>
      </c>
      <c r="R74" s="128"/>
      <c r="S74" s="128" t="str">
        <f t="shared" ref="S74:S108" si="18">IF(Z74,valid_due_to_additional_info, IF(AB74,initial_plan,invalid))</f>
        <v>יש להזין נתונים נוספים על מנת לקבוע האם התכנית רלוונטית לדרישות הקול הקורא</v>
      </c>
      <c r="T74" s="129" t="b">
        <f t="shared" ref="T74:T108" si="19">NOT(ISBLANK($D74))</f>
        <v>0</v>
      </c>
      <c r="U74" s="129" t="b">
        <f t="shared" ref="U74:U108" si="20">NOT(ISBLANK($F74))</f>
        <v>0</v>
      </c>
      <c r="V74" s="129" t="b">
        <f t="shared" ref="V74:V108" si="21">NOT(ISBLANK($N74))</f>
        <v>0</v>
      </c>
      <c r="W74" s="130" t="str">
        <f t="shared" ref="W74:W108" ca="1" si="22">IF($V74,AND(($N74&lt;=DATE(2024,12,31)),$N74&gt;=TODAY()),"")</f>
        <v/>
      </c>
      <c r="X74" s="129" t="b">
        <f t="shared" ref="X74:X108" si="23">NOT(ISBLANK($K74))</f>
        <v>0</v>
      </c>
      <c r="Y74" s="131" t="b">
        <f t="shared" ref="Y74:Y108" ca="1" si="24">IF($X74=TRUE, IF(($K74)&lt;=TODAY(),TRUE,FALSE),FALSE)</f>
        <v>0</v>
      </c>
      <c r="Z74" s="129" t="b">
        <f t="shared" ref="Z74:Z108" si="25">IF(OR($O74=$AN$2,$O74=$AN$3,$O74=$AN$4,$O74=$AN$5),TRUE,FALSE)</f>
        <v>0</v>
      </c>
      <c r="AA74" s="129" t="b">
        <f t="shared" ref="AA74:AA108" si="26">OR($Z74,$X74)</f>
        <v>0</v>
      </c>
      <c r="AB74" s="129" t="b">
        <f t="shared" si="17"/>
        <v>0</v>
      </c>
      <c r="AC74" s="129" t="b">
        <f t="shared" ref="AC74:AC108" ca="1" si="27">AND($V74,$W74,$T74,$U74)</f>
        <v>0</v>
      </c>
      <c r="AD74" s="129" t="b">
        <f t="shared" ref="AD74:AD108" ca="1" si="28">AND($AC74,$AB74)</f>
        <v>0</v>
      </c>
      <c r="AE74" s="129" t="b">
        <f t="shared" ref="AE74:AE108" ca="1" si="29">AND($AC74,$AA74)</f>
        <v>0</v>
      </c>
      <c r="AF74" s="129" t="b">
        <f t="shared" ref="AF74:AF108" ca="1" si="30">OR($AE74,$AD74)</f>
        <v>0</v>
      </c>
      <c r="AG74" s="129"/>
      <c r="AH74" s="31">
        <f t="shared" ref="AH74:AH108" ca="1" si="31">IF($AE74,$H74,0)</f>
        <v>0</v>
      </c>
      <c r="AI74" s="30">
        <f t="shared" ref="AI74:AI108" ca="1" si="32">IF(OR($AE74,$AD74),$H74,0)</f>
        <v>0</v>
      </c>
    </row>
    <row r="75" spans="2:35" x14ac:dyDescent="0.2">
      <c r="B75" s="132">
        <v>67</v>
      </c>
      <c r="C75" s="96"/>
      <c r="D75" s="96"/>
      <c r="E75" s="96"/>
      <c r="F75" s="96"/>
      <c r="G75" s="96"/>
      <c r="H75" s="96"/>
      <c r="I75" s="96"/>
      <c r="J75" s="97"/>
      <c r="K75" s="98"/>
      <c r="L75" s="99"/>
      <c r="M75" s="98"/>
      <c r="N75" s="99"/>
      <c r="O75" s="145"/>
      <c r="P75" s="100"/>
      <c r="Q75" s="127" t="str">
        <f>IF($T75, IF($U75=FALSE, mavat_number_missing, IF( $V75=FALSE,approval_date_missing,IF(תכנון!$W75=FALSE,approval_date_out_of_range,IF($X75,passed_check,$S75)))),mitacham_name_missing)</f>
        <v>יש להזין שם מתחם</v>
      </c>
      <c r="R75" s="128"/>
      <c r="S75" s="128" t="str">
        <f t="shared" si="18"/>
        <v>יש להזין נתונים נוספים על מנת לקבוע האם התכנית רלוונטית לדרישות הקול הקורא</v>
      </c>
      <c r="T75" s="129" t="b">
        <f t="shared" si="19"/>
        <v>0</v>
      </c>
      <c r="U75" s="129" t="b">
        <f t="shared" si="20"/>
        <v>0</v>
      </c>
      <c r="V75" s="129" t="b">
        <f t="shared" si="21"/>
        <v>0</v>
      </c>
      <c r="W75" s="130" t="str">
        <f t="shared" ca="1" si="22"/>
        <v/>
      </c>
      <c r="X75" s="129" t="b">
        <f t="shared" si="23"/>
        <v>0</v>
      </c>
      <c r="Y75" s="131" t="b">
        <f t="shared" ca="1" si="24"/>
        <v>0</v>
      </c>
      <c r="Z75" s="129" t="b">
        <f t="shared" si="25"/>
        <v>0</v>
      </c>
      <c r="AA75" s="129" t="b">
        <f t="shared" si="26"/>
        <v>0</v>
      </c>
      <c r="AB75" s="129" t="b">
        <f t="shared" si="17"/>
        <v>0</v>
      </c>
      <c r="AC75" s="129" t="b">
        <f t="shared" ca="1" si="27"/>
        <v>0</v>
      </c>
      <c r="AD75" s="129" t="b">
        <f t="shared" ca="1" si="28"/>
        <v>0</v>
      </c>
      <c r="AE75" s="129" t="b">
        <f t="shared" ca="1" si="29"/>
        <v>0</v>
      </c>
      <c r="AF75" s="129" t="b">
        <f t="shared" ca="1" si="30"/>
        <v>0</v>
      </c>
      <c r="AG75" s="129"/>
      <c r="AH75" s="31">
        <f t="shared" ca="1" si="31"/>
        <v>0</v>
      </c>
      <c r="AI75" s="30">
        <f t="shared" ca="1" si="32"/>
        <v>0</v>
      </c>
    </row>
    <row r="76" spans="2:35" x14ac:dyDescent="0.2">
      <c r="B76" s="132">
        <v>68</v>
      </c>
      <c r="C76" s="96"/>
      <c r="D76" s="96"/>
      <c r="E76" s="96"/>
      <c r="F76" s="96"/>
      <c r="G76" s="96"/>
      <c r="H76" s="96"/>
      <c r="I76" s="96"/>
      <c r="J76" s="97"/>
      <c r="K76" s="98"/>
      <c r="L76" s="99"/>
      <c r="M76" s="98"/>
      <c r="N76" s="99"/>
      <c r="O76" s="145"/>
      <c r="P76" s="100"/>
      <c r="Q76" s="127" t="str">
        <f>IF($T76, IF($U76=FALSE, mavat_number_missing, IF( $V76=FALSE,approval_date_missing,IF(תכנון!$W76=FALSE,approval_date_out_of_range,IF($X76,passed_check,$S76)))),mitacham_name_missing)</f>
        <v>יש להזין שם מתחם</v>
      </c>
      <c r="R76" s="128"/>
      <c r="S76" s="128" t="str">
        <f t="shared" si="18"/>
        <v>יש להזין נתונים נוספים על מנת לקבוע האם התכנית רלוונטית לדרישות הקול הקורא</v>
      </c>
      <c r="T76" s="129" t="b">
        <f t="shared" si="19"/>
        <v>0</v>
      </c>
      <c r="U76" s="129" t="b">
        <f t="shared" si="20"/>
        <v>0</v>
      </c>
      <c r="V76" s="129" t="b">
        <f t="shared" si="21"/>
        <v>0</v>
      </c>
      <c r="W76" s="130" t="str">
        <f t="shared" ca="1" si="22"/>
        <v/>
      </c>
      <c r="X76" s="129" t="b">
        <f t="shared" si="23"/>
        <v>0</v>
      </c>
      <c r="Y76" s="131" t="b">
        <f t="shared" ca="1" si="24"/>
        <v>0</v>
      </c>
      <c r="Z76" s="129" t="b">
        <f t="shared" si="25"/>
        <v>0</v>
      </c>
      <c r="AA76" s="129" t="b">
        <f t="shared" si="26"/>
        <v>0</v>
      </c>
      <c r="AB76" s="129" t="b">
        <f t="shared" si="17"/>
        <v>0</v>
      </c>
      <c r="AC76" s="129" t="b">
        <f t="shared" ca="1" si="27"/>
        <v>0</v>
      </c>
      <c r="AD76" s="129" t="b">
        <f t="shared" ca="1" si="28"/>
        <v>0</v>
      </c>
      <c r="AE76" s="129" t="b">
        <f t="shared" ca="1" si="29"/>
        <v>0</v>
      </c>
      <c r="AF76" s="129" t="b">
        <f t="shared" ca="1" si="30"/>
        <v>0</v>
      </c>
      <c r="AG76" s="129"/>
      <c r="AH76" s="31">
        <f t="shared" ca="1" si="31"/>
        <v>0</v>
      </c>
      <c r="AI76" s="30">
        <f t="shared" ca="1" si="32"/>
        <v>0</v>
      </c>
    </row>
    <row r="77" spans="2:35" x14ac:dyDescent="0.2">
      <c r="B77" s="132">
        <v>69</v>
      </c>
      <c r="C77" s="96"/>
      <c r="D77" s="96"/>
      <c r="E77" s="96"/>
      <c r="F77" s="96"/>
      <c r="G77" s="96"/>
      <c r="H77" s="96"/>
      <c r="I77" s="96"/>
      <c r="J77" s="97"/>
      <c r="K77" s="98"/>
      <c r="L77" s="99"/>
      <c r="M77" s="98"/>
      <c r="N77" s="99"/>
      <c r="O77" s="145"/>
      <c r="P77" s="100"/>
      <c r="Q77" s="127" t="str">
        <f>IF($T77, IF($U77=FALSE, mavat_number_missing, IF( $V77=FALSE,approval_date_missing,IF(תכנון!$W77=FALSE,approval_date_out_of_range,IF($X77,passed_check,$S77)))),mitacham_name_missing)</f>
        <v>יש להזין שם מתחם</v>
      </c>
      <c r="R77" s="128"/>
      <c r="S77" s="128" t="str">
        <f t="shared" si="18"/>
        <v>יש להזין נתונים נוספים על מנת לקבוע האם התכנית רלוונטית לדרישות הקול הקורא</v>
      </c>
      <c r="T77" s="129" t="b">
        <f t="shared" si="19"/>
        <v>0</v>
      </c>
      <c r="U77" s="129" t="b">
        <f t="shared" si="20"/>
        <v>0</v>
      </c>
      <c r="V77" s="129" t="b">
        <f t="shared" si="21"/>
        <v>0</v>
      </c>
      <c r="W77" s="130" t="str">
        <f t="shared" ca="1" si="22"/>
        <v/>
      </c>
      <c r="X77" s="129" t="b">
        <f t="shared" si="23"/>
        <v>0</v>
      </c>
      <c r="Y77" s="131" t="b">
        <f t="shared" ca="1" si="24"/>
        <v>0</v>
      </c>
      <c r="Z77" s="129" t="b">
        <f t="shared" si="25"/>
        <v>0</v>
      </c>
      <c r="AA77" s="129" t="b">
        <f t="shared" si="26"/>
        <v>0</v>
      </c>
      <c r="AB77" s="129" t="b">
        <f t="shared" si="17"/>
        <v>0</v>
      </c>
      <c r="AC77" s="129" t="b">
        <f t="shared" ca="1" si="27"/>
        <v>0</v>
      </c>
      <c r="AD77" s="129" t="b">
        <f t="shared" ca="1" si="28"/>
        <v>0</v>
      </c>
      <c r="AE77" s="129" t="b">
        <f t="shared" ca="1" si="29"/>
        <v>0</v>
      </c>
      <c r="AF77" s="129" t="b">
        <f t="shared" ca="1" si="30"/>
        <v>0</v>
      </c>
      <c r="AG77" s="129"/>
      <c r="AH77" s="31">
        <f t="shared" ca="1" si="31"/>
        <v>0</v>
      </c>
      <c r="AI77" s="30">
        <f t="shared" ca="1" si="32"/>
        <v>0</v>
      </c>
    </row>
    <row r="78" spans="2:35" x14ac:dyDescent="0.2">
      <c r="B78" s="132">
        <v>70</v>
      </c>
      <c r="C78" s="96"/>
      <c r="D78" s="96"/>
      <c r="E78" s="96"/>
      <c r="F78" s="96"/>
      <c r="G78" s="96"/>
      <c r="H78" s="96"/>
      <c r="I78" s="96"/>
      <c r="J78" s="97"/>
      <c r="K78" s="98"/>
      <c r="L78" s="99"/>
      <c r="M78" s="98"/>
      <c r="N78" s="99"/>
      <c r="O78" s="145"/>
      <c r="P78" s="100"/>
      <c r="Q78" s="127" t="str">
        <f>IF($T78, IF($U78=FALSE, mavat_number_missing, IF( $V78=FALSE,approval_date_missing,IF(תכנון!$W78=FALSE,approval_date_out_of_range,IF($X78,passed_check,$S78)))),mitacham_name_missing)</f>
        <v>יש להזין שם מתחם</v>
      </c>
      <c r="R78" s="128"/>
      <c r="S78" s="128" t="str">
        <f t="shared" si="18"/>
        <v>יש להזין נתונים נוספים על מנת לקבוע האם התכנית רלוונטית לדרישות הקול הקורא</v>
      </c>
      <c r="T78" s="129" t="b">
        <f t="shared" si="19"/>
        <v>0</v>
      </c>
      <c r="U78" s="129" t="b">
        <f t="shared" si="20"/>
        <v>0</v>
      </c>
      <c r="V78" s="129" t="b">
        <f t="shared" si="21"/>
        <v>0</v>
      </c>
      <c r="W78" s="130" t="str">
        <f t="shared" ca="1" si="22"/>
        <v/>
      </c>
      <c r="X78" s="129" t="b">
        <f t="shared" si="23"/>
        <v>0</v>
      </c>
      <c r="Y78" s="131" t="b">
        <f t="shared" ca="1" si="24"/>
        <v>0</v>
      </c>
      <c r="Z78" s="129" t="b">
        <f t="shared" si="25"/>
        <v>0</v>
      </c>
      <c r="AA78" s="129" t="b">
        <f t="shared" si="26"/>
        <v>0</v>
      </c>
      <c r="AB78" s="129" t="b">
        <f t="shared" si="17"/>
        <v>0</v>
      </c>
      <c r="AC78" s="129" t="b">
        <f t="shared" ca="1" si="27"/>
        <v>0</v>
      </c>
      <c r="AD78" s="129" t="b">
        <f t="shared" ca="1" si="28"/>
        <v>0</v>
      </c>
      <c r="AE78" s="129" t="b">
        <f t="shared" ca="1" si="29"/>
        <v>0</v>
      </c>
      <c r="AF78" s="129" t="b">
        <f t="shared" ca="1" si="30"/>
        <v>0</v>
      </c>
      <c r="AG78" s="129"/>
      <c r="AH78" s="31">
        <f t="shared" ca="1" si="31"/>
        <v>0</v>
      </c>
      <c r="AI78" s="30">
        <f t="shared" ca="1" si="32"/>
        <v>0</v>
      </c>
    </row>
    <row r="79" spans="2:35" x14ac:dyDescent="0.2">
      <c r="B79" s="132">
        <v>71</v>
      </c>
      <c r="C79" s="96"/>
      <c r="D79" s="96"/>
      <c r="E79" s="96"/>
      <c r="F79" s="96"/>
      <c r="G79" s="96"/>
      <c r="H79" s="96"/>
      <c r="I79" s="96"/>
      <c r="J79" s="97"/>
      <c r="K79" s="98"/>
      <c r="L79" s="99"/>
      <c r="M79" s="98"/>
      <c r="N79" s="99"/>
      <c r="O79" s="145"/>
      <c r="P79" s="100"/>
      <c r="Q79" s="127" t="str">
        <f>IF($T79, IF($U79=FALSE, mavat_number_missing, IF( $V79=FALSE,approval_date_missing,IF(תכנון!$W79=FALSE,approval_date_out_of_range,IF($X79,passed_check,$S79)))),mitacham_name_missing)</f>
        <v>יש להזין שם מתחם</v>
      </c>
      <c r="R79" s="128"/>
      <c r="S79" s="128" t="str">
        <f t="shared" si="18"/>
        <v>יש להזין נתונים נוספים על מנת לקבוע האם התכנית רלוונטית לדרישות הקול הקורא</v>
      </c>
      <c r="T79" s="129" t="b">
        <f t="shared" si="19"/>
        <v>0</v>
      </c>
      <c r="U79" s="129" t="b">
        <f t="shared" si="20"/>
        <v>0</v>
      </c>
      <c r="V79" s="129" t="b">
        <f t="shared" si="21"/>
        <v>0</v>
      </c>
      <c r="W79" s="130" t="str">
        <f t="shared" ca="1" si="22"/>
        <v/>
      </c>
      <c r="X79" s="129" t="b">
        <f t="shared" si="23"/>
        <v>0</v>
      </c>
      <c r="Y79" s="131" t="b">
        <f t="shared" ca="1" si="24"/>
        <v>0</v>
      </c>
      <c r="Z79" s="129" t="b">
        <f t="shared" si="25"/>
        <v>0</v>
      </c>
      <c r="AA79" s="129" t="b">
        <f t="shared" si="26"/>
        <v>0</v>
      </c>
      <c r="AB79" s="129" t="b">
        <f t="shared" si="17"/>
        <v>0</v>
      </c>
      <c r="AC79" s="129" t="b">
        <f t="shared" ca="1" si="27"/>
        <v>0</v>
      </c>
      <c r="AD79" s="129" t="b">
        <f t="shared" ca="1" si="28"/>
        <v>0</v>
      </c>
      <c r="AE79" s="129" t="b">
        <f t="shared" ca="1" si="29"/>
        <v>0</v>
      </c>
      <c r="AF79" s="129" t="b">
        <f t="shared" ca="1" si="30"/>
        <v>0</v>
      </c>
      <c r="AG79" s="129"/>
      <c r="AH79" s="31">
        <f t="shared" ca="1" si="31"/>
        <v>0</v>
      </c>
      <c r="AI79" s="30">
        <f t="shared" ca="1" si="32"/>
        <v>0</v>
      </c>
    </row>
    <row r="80" spans="2:35" x14ac:dyDescent="0.2">
      <c r="B80" s="132">
        <v>72</v>
      </c>
      <c r="C80" s="96"/>
      <c r="D80" s="96"/>
      <c r="E80" s="96"/>
      <c r="F80" s="96"/>
      <c r="G80" s="96"/>
      <c r="H80" s="96"/>
      <c r="I80" s="96"/>
      <c r="J80" s="97"/>
      <c r="K80" s="98"/>
      <c r="L80" s="99"/>
      <c r="M80" s="98"/>
      <c r="N80" s="99"/>
      <c r="O80" s="145"/>
      <c r="P80" s="100"/>
      <c r="Q80" s="127" t="str">
        <f>IF($T80, IF($U80=FALSE, mavat_number_missing, IF( $V80=FALSE,approval_date_missing,IF(תכנון!$W80=FALSE,approval_date_out_of_range,IF($X80,passed_check,$S80)))),mitacham_name_missing)</f>
        <v>יש להזין שם מתחם</v>
      </c>
      <c r="R80" s="128"/>
      <c r="S80" s="128" t="str">
        <f t="shared" si="18"/>
        <v>יש להזין נתונים נוספים על מנת לקבוע האם התכנית רלוונטית לדרישות הקול הקורא</v>
      </c>
      <c r="T80" s="129" t="b">
        <f t="shared" si="19"/>
        <v>0</v>
      </c>
      <c r="U80" s="129" t="b">
        <f t="shared" si="20"/>
        <v>0</v>
      </c>
      <c r="V80" s="129" t="b">
        <f t="shared" si="21"/>
        <v>0</v>
      </c>
      <c r="W80" s="130" t="str">
        <f t="shared" ca="1" si="22"/>
        <v/>
      </c>
      <c r="X80" s="129" t="b">
        <f t="shared" si="23"/>
        <v>0</v>
      </c>
      <c r="Y80" s="131" t="b">
        <f t="shared" ca="1" si="24"/>
        <v>0</v>
      </c>
      <c r="Z80" s="129" t="b">
        <f t="shared" si="25"/>
        <v>0</v>
      </c>
      <c r="AA80" s="129" t="b">
        <f t="shared" si="26"/>
        <v>0</v>
      </c>
      <c r="AB80" s="129" t="b">
        <f t="shared" si="17"/>
        <v>0</v>
      </c>
      <c r="AC80" s="129" t="b">
        <f t="shared" ca="1" si="27"/>
        <v>0</v>
      </c>
      <c r="AD80" s="129" t="b">
        <f t="shared" ca="1" si="28"/>
        <v>0</v>
      </c>
      <c r="AE80" s="129" t="b">
        <f t="shared" ca="1" si="29"/>
        <v>0</v>
      </c>
      <c r="AF80" s="129" t="b">
        <f t="shared" ca="1" si="30"/>
        <v>0</v>
      </c>
      <c r="AG80" s="129"/>
      <c r="AH80" s="31">
        <f t="shared" ca="1" si="31"/>
        <v>0</v>
      </c>
      <c r="AI80" s="30">
        <f t="shared" ca="1" si="32"/>
        <v>0</v>
      </c>
    </row>
    <row r="81" spans="2:35" x14ac:dyDescent="0.2">
      <c r="B81" s="132">
        <v>73</v>
      </c>
      <c r="C81" s="96"/>
      <c r="D81" s="96"/>
      <c r="E81" s="96"/>
      <c r="F81" s="96"/>
      <c r="G81" s="96"/>
      <c r="H81" s="96"/>
      <c r="I81" s="96"/>
      <c r="J81" s="97"/>
      <c r="K81" s="98"/>
      <c r="L81" s="99"/>
      <c r="M81" s="98"/>
      <c r="N81" s="99"/>
      <c r="O81" s="145"/>
      <c r="P81" s="100"/>
      <c r="Q81" s="127" t="str">
        <f>IF($T81, IF($U81=FALSE, mavat_number_missing, IF( $V81=FALSE,approval_date_missing,IF(תכנון!$W81=FALSE,approval_date_out_of_range,IF($X81,passed_check,$S81)))),mitacham_name_missing)</f>
        <v>יש להזין שם מתחם</v>
      </c>
      <c r="R81" s="128"/>
      <c r="S81" s="128" t="str">
        <f t="shared" si="18"/>
        <v>יש להזין נתונים נוספים על מנת לקבוע האם התכנית רלוונטית לדרישות הקול הקורא</v>
      </c>
      <c r="T81" s="129" t="b">
        <f t="shared" si="19"/>
        <v>0</v>
      </c>
      <c r="U81" s="129" t="b">
        <f t="shared" si="20"/>
        <v>0</v>
      </c>
      <c r="V81" s="129" t="b">
        <f t="shared" si="21"/>
        <v>0</v>
      </c>
      <c r="W81" s="130" t="str">
        <f t="shared" ca="1" si="22"/>
        <v/>
      </c>
      <c r="X81" s="129" t="b">
        <f t="shared" si="23"/>
        <v>0</v>
      </c>
      <c r="Y81" s="131" t="b">
        <f t="shared" ca="1" si="24"/>
        <v>0</v>
      </c>
      <c r="Z81" s="129" t="b">
        <f t="shared" si="25"/>
        <v>0</v>
      </c>
      <c r="AA81" s="129" t="b">
        <f t="shared" si="26"/>
        <v>0</v>
      </c>
      <c r="AB81" s="129" t="b">
        <f t="shared" si="17"/>
        <v>0</v>
      </c>
      <c r="AC81" s="129" t="b">
        <f t="shared" ca="1" si="27"/>
        <v>0</v>
      </c>
      <c r="AD81" s="129" t="b">
        <f t="shared" ca="1" si="28"/>
        <v>0</v>
      </c>
      <c r="AE81" s="129" t="b">
        <f t="shared" ca="1" si="29"/>
        <v>0</v>
      </c>
      <c r="AF81" s="129" t="b">
        <f t="shared" ca="1" si="30"/>
        <v>0</v>
      </c>
      <c r="AG81" s="129"/>
      <c r="AH81" s="31">
        <f t="shared" ca="1" si="31"/>
        <v>0</v>
      </c>
      <c r="AI81" s="30">
        <f t="shared" ca="1" si="32"/>
        <v>0</v>
      </c>
    </row>
    <row r="82" spans="2:35" x14ac:dyDescent="0.2">
      <c r="B82" s="132">
        <v>74</v>
      </c>
      <c r="C82" s="96"/>
      <c r="D82" s="96"/>
      <c r="E82" s="96"/>
      <c r="F82" s="96"/>
      <c r="G82" s="96"/>
      <c r="H82" s="96"/>
      <c r="I82" s="96"/>
      <c r="J82" s="97"/>
      <c r="K82" s="98"/>
      <c r="L82" s="99"/>
      <c r="M82" s="98"/>
      <c r="N82" s="99"/>
      <c r="O82" s="145"/>
      <c r="P82" s="100"/>
      <c r="Q82" s="127" t="str">
        <f>IF($T82, IF($U82=FALSE, mavat_number_missing, IF( $V82=FALSE,approval_date_missing,IF(תכנון!$W82=FALSE,approval_date_out_of_range,IF($X82,passed_check,$S82)))),mitacham_name_missing)</f>
        <v>יש להזין שם מתחם</v>
      </c>
      <c r="R82" s="128"/>
      <c r="S82" s="128" t="str">
        <f t="shared" si="18"/>
        <v>יש להזין נתונים נוספים על מנת לקבוע האם התכנית רלוונטית לדרישות הקול הקורא</v>
      </c>
      <c r="T82" s="129" t="b">
        <f t="shared" si="19"/>
        <v>0</v>
      </c>
      <c r="U82" s="129" t="b">
        <f t="shared" si="20"/>
        <v>0</v>
      </c>
      <c r="V82" s="129" t="b">
        <f t="shared" si="21"/>
        <v>0</v>
      </c>
      <c r="W82" s="130" t="str">
        <f t="shared" ca="1" si="22"/>
        <v/>
      </c>
      <c r="X82" s="129" t="b">
        <f t="shared" si="23"/>
        <v>0</v>
      </c>
      <c r="Y82" s="131" t="b">
        <f t="shared" ca="1" si="24"/>
        <v>0</v>
      </c>
      <c r="Z82" s="129" t="b">
        <f t="shared" si="25"/>
        <v>0</v>
      </c>
      <c r="AA82" s="129" t="b">
        <f t="shared" si="26"/>
        <v>0</v>
      </c>
      <c r="AB82" s="129" t="b">
        <f t="shared" si="17"/>
        <v>0</v>
      </c>
      <c r="AC82" s="129" t="b">
        <f t="shared" ca="1" si="27"/>
        <v>0</v>
      </c>
      <c r="AD82" s="129" t="b">
        <f t="shared" ca="1" si="28"/>
        <v>0</v>
      </c>
      <c r="AE82" s="129" t="b">
        <f t="shared" ca="1" si="29"/>
        <v>0</v>
      </c>
      <c r="AF82" s="129" t="b">
        <f t="shared" ca="1" si="30"/>
        <v>0</v>
      </c>
      <c r="AG82" s="129"/>
      <c r="AH82" s="31">
        <f t="shared" ca="1" si="31"/>
        <v>0</v>
      </c>
      <c r="AI82" s="30">
        <f t="shared" ca="1" si="32"/>
        <v>0</v>
      </c>
    </row>
    <row r="83" spans="2:35" x14ac:dyDescent="0.2">
      <c r="B83" s="132">
        <v>75</v>
      </c>
      <c r="C83" s="96"/>
      <c r="D83" s="96"/>
      <c r="E83" s="96"/>
      <c r="F83" s="96"/>
      <c r="G83" s="96"/>
      <c r="H83" s="96"/>
      <c r="I83" s="96"/>
      <c r="J83" s="97"/>
      <c r="K83" s="98"/>
      <c r="L83" s="99"/>
      <c r="M83" s="98"/>
      <c r="N83" s="99"/>
      <c r="O83" s="145"/>
      <c r="P83" s="100"/>
      <c r="Q83" s="127" t="str">
        <f>IF($T83, IF($U83=FALSE, mavat_number_missing, IF( $V83=FALSE,approval_date_missing,IF(תכנון!$W83=FALSE,approval_date_out_of_range,IF($X83,passed_check,$S83)))),mitacham_name_missing)</f>
        <v>יש להזין שם מתחם</v>
      </c>
      <c r="R83" s="128"/>
      <c r="S83" s="128" t="str">
        <f t="shared" si="18"/>
        <v>יש להזין נתונים נוספים על מנת לקבוע האם התכנית רלוונטית לדרישות הקול הקורא</v>
      </c>
      <c r="T83" s="129" t="b">
        <f t="shared" si="19"/>
        <v>0</v>
      </c>
      <c r="U83" s="129" t="b">
        <f t="shared" si="20"/>
        <v>0</v>
      </c>
      <c r="V83" s="129" t="b">
        <f t="shared" si="21"/>
        <v>0</v>
      </c>
      <c r="W83" s="130" t="str">
        <f t="shared" ca="1" si="22"/>
        <v/>
      </c>
      <c r="X83" s="129" t="b">
        <f t="shared" si="23"/>
        <v>0</v>
      </c>
      <c r="Y83" s="131" t="b">
        <f t="shared" ca="1" si="24"/>
        <v>0</v>
      </c>
      <c r="Z83" s="129" t="b">
        <f t="shared" si="25"/>
        <v>0</v>
      </c>
      <c r="AA83" s="129" t="b">
        <f t="shared" si="26"/>
        <v>0</v>
      </c>
      <c r="AB83" s="129" t="b">
        <f t="shared" si="17"/>
        <v>0</v>
      </c>
      <c r="AC83" s="129" t="b">
        <f t="shared" ca="1" si="27"/>
        <v>0</v>
      </c>
      <c r="AD83" s="129" t="b">
        <f t="shared" ca="1" si="28"/>
        <v>0</v>
      </c>
      <c r="AE83" s="129" t="b">
        <f t="shared" ca="1" si="29"/>
        <v>0</v>
      </c>
      <c r="AF83" s="129" t="b">
        <f t="shared" ca="1" si="30"/>
        <v>0</v>
      </c>
      <c r="AG83" s="129"/>
      <c r="AH83" s="31">
        <f t="shared" ca="1" si="31"/>
        <v>0</v>
      </c>
      <c r="AI83" s="30">
        <f t="shared" ca="1" si="32"/>
        <v>0</v>
      </c>
    </row>
    <row r="84" spans="2:35" x14ac:dyDescent="0.2">
      <c r="B84" s="132">
        <v>76</v>
      </c>
      <c r="C84" s="96"/>
      <c r="D84" s="96"/>
      <c r="E84" s="96"/>
      <c r="F84" s="96"/>
      <c r="G84" s="96"/>
      <c r="H84" s="96"/>
      <c r="I84" s="96"/>
      <c r="J84" s="97"/>
      <c r="K84" s="98"/>
      <c r="L84" s="99"/>
      <c r="M84" s="98"/>
      <c r="N84" s="99"/>
      <c r="O84" s="145"/>
      <c r="P84" s="100"/>
      <c r="Q84" s="127" t="str">
        <f>IF($T84, IF($U84=FALSE, mavat_number_missing, IF( $V84=FALSE,approval_date_missing,IF(תכנון!$W84=FALSE,approval_date_out_of_range,IF($X84,passed_check,$S84)))),mitacham_name_missing)</f>
        <v>יש להזין שם מתחם</v>
      </c>
      <c r="R84" s="128"/>
      <c r="S84" s="128" t="str">
        <f t="shared" si="18"/>
        <v>יש להזין נתונים נוספים על מנת לקבוע האם התכנית רלוונטית לדרישות הקול הקורא</v>
      </c>
      <c r="T84" s="129" t="b">
        <f t="shared" si="19"/>
        <v>0</v>
      </c>
      <c r="U84" s="129" t="b">
        <f t="shared" si="20"/>
        <v>0</v>
      </c>
      <c r="V84" s="129" t="b">
        <f t="shared" si="21"/>
        <v>0</v>
      </c>
      <c r="W84" s="130" t="str">
        <f t="shared" ca="1" si="22"/>
        <v/>
      </c>
      <c r="X84" s="129" t="b">
        <f t="shared" si="23"/>
        <v>0</v>
      </c>
      <c r="Y84" s="131" t="b">
        <f t="shared" ca="1" si="24"/>
        <v>0</v>
      </c>
      <c r="Z84" s="129" t="b">
        <f t="shared" si="25"/>
        <v>0</v>
      </c>
      <c r="AA84" s="129" t="b">
        <f t="shared" si="26"/>
        <v>0</v>
      </c>
      <c r="AB84" s="129" t="b">
        <f t="shared" si="17"/>
        <v>0</v>
      </c>
      <c r="AC84" s="129" t="b">
        <f t="shared" ca="1" si="27"/>
        <v>0</v>
      </c>
      <c r="AD84" s="129" t="b">
        <f t="shared" ca="1" si="28"/>
        <v>0</v>
      </c>
      <c r="AE84" s="129" t="b">
        <f t="shared" ca="1" si="29"/>
        <v>0</v>
      </c>
      <c r="AF84" s="129" t="b">
        <f t="shared" ca="1" si="30"/>
        <v>0</v>
      </c>
      <c r="AG84" s="129"/>
      <c r="AH84" s="31">
        <f t="shared" ca="1" si="31"/>
        <v>0</v>
      </c>
      <c r="AI84" s="30">
        <f t="shared" ca="1" si="32"/>
        <v>0</v>
      </c>
    </row>
    <row r="85" spans="2:35" x14ac:dyDescent="0.2">
      <c r="B85" s="132">
        <v>77</v>
      </c>
      <c r="C85" s="96"/>
      <c r="D85" s="96"/>
      <c r="E85" s="96"/>
      <c r="F85" s="96"/>
      <c r="G85" s="96"/>
      <c r="H85" s="96"/>
      <c r="I85" s="96"/>
      <c r="J85" s="97"/>
      <c r="K85" s="98"/>
      <c r="L85" s="99"/>
      <c r="M85" s="98"/>
      <c r="N85" s="99"/>
      <c r="O85" s="145"/>
      <c r="P85" s="100"/>
      <c r="Q85" s="127" t="str">
        <f>IF($T85, IF($U85=FALSE, mavat_number_missing, IF( $V85=FALSE,approval_date_missing,IF(תכנון!$W85=FALSE,approval_date_out_of_range,IF($X85,passed_check,$S85)))),mitacham_name_missing)</f>
        <v>יש להזין שם מתחם</v>
      </c>
      <c r="R85" s="128"/>
      <c r="S85" s="128" t="str">
        <f t="shared" si="18"/>
        <v>יש להזין נתונים נוספים על מנת לקבוע האם התכנית רלוונטית לדרישות הקול הקורא</v>
      </c>
      <c r="T85" s="129" t="b">
        <f t="shared" si="19"/>
        <v>0</v>
      </c>
      <c r="U85" s="129" t="b">
        <f t="shared" si="20"/>
        <v>0</v>
      </c>
      <c r="V85" s="129" t="b">
        <f t="shared" si="21"/>
        <v>0</v>
      </c>
      <c r="W85" s="130" t="str">
        <f t="shared" ca="1" si="22"/>
        <v/>
      </c>
      <c r="X85" s="129" t="b">
        <f t="shared" si="23"/>
        <v>0</v>
      </c>
      <c r="Y85" s="131" t="b">
        <f t="shared" ca="1" si="24"/>
        <v>0</v>
      </c>
      <c r="Z85" s="129" t="b">
        <f t="shared" si="25"/>
        <v>0</v>
      </c>
      <c r="AA85" s="129" t="b">
        <f t="shared" si="26"/>
        <v>0</v>
      </c>
      <c r="AB85" s="129" t="b">
        <f t="shared" si="17"/>
        <v>0</v>
      </c>
      <c r="AC85" s="129" t="b">
        <f t="shared" ca="1" si="27"/>
        <v>0</v>
      </c>
      <c r="AD85" s="129" t="b">
        <f t="shared" ca="1" si="28"/>
        <v>0</v>
      </c>
      <c r="AE85" s="129" t="b">
        <f t="shared" ca="1" si="29"/>
        <v>0</v>
      </c>
      <c r="AF85" s="129" t="b">
        <f t="shared" ca="1" si="30"/>
        <v>0</v>
      </c>
      <c r="AG85" s="129"/>
      <c r="AH85" s="31">
        <f t="shared" ca="1" si="31"/>
        <v>0</v>
      </c>
      <c r="AI85" s="30">
        <f t="shared" ca="1" si="32"/>
        <v>0</v>
      </c>
    </row>
    <row r="86" spans="2:35" x14ac:dyDescent="0.2">
      <c r="B86" s="132">
        <v>78</v>
      </c>
      <c r="C86" s="96"/>
      <c r="D86" s="96"/>
      <c r="E86" s="96"/>
      <c r="F86" s="96"/>
      <c r="G86" s="96"/>
      <c r="H86" s="96"/>
      <c r="I86" s="96"/>
      <c r="J86" s="97"/>
      <c r="K86" s="98"/>
      <c r="L86" s="99"/>
      <c r="M86" s="98"/>
      <c r="N86" s="99"/>
      <c r="O86" s="145"/>
      <c r="P86" s="100"/>
      <c r="Q86" s="127" t="str">
        <f>IF($T86, IF($U86=FALSE, mavat_number_missing, IF( $V86=FALSE,approval_date_missing,IF(תכנון!$W86=FALSE,approval_date_out_of_range,IF($X86,passed_check,$S86)))),mitacham_name_missing)</f>
        <v>יש להזין שם מתחם</v>
      </c>
      <c r="R86" s="128"/>
      <c r="S86" s="128" t="str">
        <f t="shared" si="18"/>
        <v>יש להזין נתונים נוספים על מנת לקבוע האם התכנית רלוונטית לדרישות הקול הקורא</v>
      </c>
      <c r="T86" s="129" t="b">
        <f t="shared" si="19"/>
        <v>0</v>
      </c>
      <c r="U86" s="129" t="b">
        <f t="shared" si="20"/>
        <v>0</v>
      </c>
      <c r="V86" s="129" t="b">
        <f t="shared" si="21"/>
        <v>0</v>
      </c>
      <c r="W86" s="130" t="str">
        <f t="shared" ca="1" si="22"/>
        <v/>
      </c>
      <c r="X86" s="129" t="b">
        <f t="shared" si="23"/>
        <v>0</v>
      </c>
      <c r="Y86" s="131" t="b">
        <f t="shared" ca="1" si="24"/>
        <v>0</v>
      </c>
      <c r="Z86" s="129" t="b">
        <f t="shared" si="25"/>
        <v>0</v>
      </c>
      <c r="AA86" s="129" t="b">
        <f t="shared" si="26"/>
        <v>0</v>
      </c>
      <c r="AB86" s="129" t="b">
        <f t="shared" si="17"/>
        <v>0</v>
      </c>
      <c r="AC86" s="129" t="b">
        <f t="shared" ca="1" si="27"/>
        <v>0</v>
      </c>
      <c r="AD86" s="129" t="b">
        <f t="shared" ca="1" si="28"/>
        <v>0</v>
      </c>
      <c r="AE86" s="129" t="b">
        <f t="shared" ca="1" si="29"/>
        <v>0</v>
      </c>
      <c r="AF86" s="129" t="b">
        <f t="shared" ca="1" si="30"/>
        <v>0</v>
      </c>
      <c r="AG86" s="129"/>
      <c r="AH86" s="31">
        <f t="shared" ca="1" si="31"/>
        <v>0</v>
      </c>
      <c r="AI86" s="30">
        <f t="shared" ca="1" si="32"/>
        <v>0</v>
      </c>
    </row>
    <row r="87" spans="2:35" x14ac:dyDescent="0.2">
      <c r="B87" s="132">
        <v>79</v>
      </c>
      <c r="C87" s="96"/>
      <c r="D87" s="96"/>
      <c r="E87" s="96"/>
      <c r="F87" s="96"/>
      <c r="G87" s="96"/>
      <c r="H87" s="96"/>
      <c r="I87" s="96"/>
      <c r="J87" s="97"/>
      <c r="K87" s="98"/>
      <c r="L87" s="99"/>
      <c r="M87" s="98"/>
      <c r="N87" s="99"/>
      <c r="O87" s="145"/>
      <c r="P87" s="100"/>
      <c r="Q87" s="127" t="str">
        <f>IF($T87, IF($U87=FALSE, mavat_number_missing, IF( $V87=FALSE,approval_date_missing,IF(תכנון!$W87=FALSE,approval_date_out_of_range,IF($X87,passed_check,$S87)))),mitacham_name_missing)</f>
        <v>יש להזין שם מתחם</v>
      </c>
      <c r="R87" s="128"/>
      <c r="S87" s="128" t="str">
        <f t="shared" si="18"/>
        <v>יש להזין נתונים נוספים על מנת לקבוע האם התכנית רלוונטית לדרישות הקול הקורא</v>
      </c>
      <c r="T87" s="129" t="b">
        <f t="shared" si="19"/>
        <v>0</v>
      </c>
      <c r="U87" s="129" t="b">
        <f t="shared" si="20"/>
        <v>0</v>
      </c>
      <c r="V87" s="129" t="b">
        <f t="shared" si="21"/>
        <v>0</v>
      </c>
      <c r="W87" s="130" t="str">
        <f t="shared" ca="1" si="22"/>
        <v/>
      </c>
      <c r="X87" s="129" t="b">
        <f t="shared" si="23"/>
        <v>0</v>
      </c>
      <c r="Y87" s="131" t="b">
        <f t="shared" ca="1" si="24"/>
        <v>0</v>
      </c>
      <c r="Z87" s="129" t="b">
        <f t="shared" si="25"/>
        <v>0</v>
      </c>
      <c r="AA87" s="129" t="b">
        <f t="shared" si="26"/>
        <v>0</v>
      </c>
      <c r="AB87" s="129" t="b">
        <f t="shared" si="17"/>
        <v>0</v>
      </c>
      <c r="AC87" s="129" t="b">
        <f t="shared" ca="1" si="27"/>
        <v>0</v>
      </c>
      <c r="AD87" s="129" t="b">
        <f t="shared" ca="1" si="28"/>
        <v>0</v>
      </c>
      <c r="AE87" s="129" t="b">
        <f t="shared" ca="1" si="29"/>
        <v>0</v>
      </c>
      <c r="AF87" s="129" t="b">
        <f t="shared" ca="1" si="30"/>
        <v>0</v>
      </c>
      <c r="AG87" s="129"/>
      <c r="AH87" s="31">
        <f t="shared" ca="1" si="31"/>
        <v>0</v>
      </c>
      <c r="AI87" s="30">
        <f t="shared" ca="1" si="32"/>
        <v>0</v>
      </c>
    </row>
    <row r="88" spans="2:35" x14ac:dyDescent="0.2">
      <c r="B88" s="132">
        <v>80</v>
      </c>
      <c r="C88" s="96"/>
      <c r="D88" s="96"/>
      <c r="E88" s="96"/>
      <c r="F88" s="96"/>
      <c r="G88" s="96"/>
      <c r="H88" s="96"/>
      <c r="I88" s="96"/>
      <c r="J88" s="97"/>
      <c r="K88" s="98"/>
      <c r="L88" s="99"/>
      <c r="M88" s="98"/>
      <c r="N88" s="99"/>
      <c r="O88" s="145"/>
      <c r="P88" s="100"/>
      <c r="Q88" s="127" t="str">
        <f>IF($T88, IF($U88=FALSE, mavat_number_missing, IF( $V88=FALSE,approval_date_missing,IF(תכנון!$W88=FALSE,approval_date_out_of_range,IF($X88,passed_check,$S88)))),mitacham_name_missing)</f>
        <v>יש להזין שם מתחם</v>
      </c>
      <c r="R88" s="128"/>
      <c r="S88" s="128" t="str">
        <f t="shared" si="18"/>
        <v>יש להזין נתונים נוספים על מנת לקבוע האם התכנית רלוונטית לדרישות הקול הקורא</v>
      </c>
      <c r="T88" s="129" t="b">
        <f t="shared" si="19"/>
        <v>0</v>
      </c>
      <c r="U88" s="129" t="b">
        <f t="shared" si="20"/>
        <v>0</v>
      </c>
      <c r="V88" s="129" t="b">
        <f t="shared" si="21"/>
        <v>0</v>
      </c>
      <c r="W88" s="130" t="str">
        <f t="shared" ca="1" si="22"/>
        <v/>
      </c>
      <c r="X88" s="129" t="b">
        <f t="shared" si="23"/>
        <v>0</v>
      </c>
      <c r="Y88" s="131" t="b">
        <f t="shared" ca="1" si="24"/>
        <v>0</v>
      </c>
      <c r="Z88" s="129" t="b">
        <f t="shared" si="25"/>
        <v>0</v>
      </c>
      <c r="AA88" s="129" t="b">
        <f t="shared" si="26"/>
        <v>0</v>
      </c>
      <c r="AB88" s="129" t="b">
        <f t="shared" si="17"/>
        <v>0</v>
      </c>
      <c r="AC88" s="129" t="b">
        <f t="shared" ca="1" si="27"/>
        <v>0</v>
      </c>
      <c r="AD88" s="129" t="b">
        <f t="shared" ca="1" si="28"/>
        <v>0</v>
      </c>
      <c r="AE88" s="129" t="b">
        <f t="shared" ca="1" si="29"/>
        <v>0</v>
      </c>
      <c r="AF88" s="129" t="b">
        <f t="shared" ca="1" si="30"/>
        <v>0</v>
      </c>
      <c r="AG88" s="129"/>
      <c r="AH88" s="31">
        <f t="shared" ca="1" si="31"/>
        <v>0</v>
      </c>
      <c r="AI88" s="30">
        <f t="shared" ca="1" si="32"/>
        <v>0</v>
      </c>
    </row>
    <row r="89" spans="2:35" x14ac:dyDescent="0.2">
      <c r="B89" s="132">
        <v>81</v>
      </c>
      <c r="C89" s="96"/>
      <c r="D89" s="96"/>
      <c r="E89" s="96"/>
      <c r="F89" s="96"/>
      <c r="G89" s="96"/>
      <c r="H89" s="96"/>
      <c r="I89" s="96"/>
      <c r="J89" s="97"/>
      <c r="K89" s="98"/>
      <c r="L89" s="99"/>
      <c r="M89" s="98"/>
      <c r="N89" s="99"/>
      <c r="O89" s="145"/>
      <c r="P89" s="100"/>
      <c r="Q89" s="127" t="str">
        <f>IF($T89, IF($U89=FALSE, mavat_number_missing, IF( $V89=FALSE,approval_date_missing,IF(תכנון!$W89=FALSE,approval_date_out_of_range,IF($X89,passed_check,$S89)))),mitacham_name_missing)</f>
        <v>יש להזין שם מתחם</v>
      </c>
      <c r="R89" s="128"/>
      <c r="S89" s="128" t="str">
        <f t="shared" si="18"/>
        <v>יש להזין נתונים נוספים על מנת לקבוע האם התכנית רלוונטית לדרישות הקול הקורא</v>
      </c>
      <c r="T89" s="129" t="b">
        <f t="shared" si="19"/>
        <v>0</v>
      </c>
      <c r="U89" s="129" t="b">
        <f t="shared" si="20"/>
        <v>0</v>
      </c>
      <c r="V89" s="129" t="b">
        <f t="shared" si="21"/>
        <v>0</v>
      </c>
      <c r="W89" s="130" t="str">
        <f t="shared" ca="1" si="22"/>
        <v/>
      </c>
      <c r="X89" s="129" t="b">
        <f t="shared" si="23"/>
        <v>0</v>
      </c>
      <c r="Y89" s="131" t="b">
        <f t="shared" ca="1" si="24"/>
        <v>0</v>
      </c>
      <c r="Z89" s="129" t="b">
        <f t="shared" si="25"/>
        <v>0</v>
      </c>
      <c r="AA89" s="129" t="b">
        <f t="shared" si="26"/>
        <v>0</v>
      </c>
      <c r="AB89" s="129" t="b">
        <f t="shared" si="17"/>
        <v>0</v>
      </c>
      <c r="AC89" s="129" t="b">
        <f t="shared" ca="1" si="27"/>
        <v>0</v>
      </c>
      <c r="AD89" s="129" t="b">
        <f t="shared" ca="1" si="28"/>
        <v>0</v>
      </c>
      <c r="AE89" s="129" t="b">
        <f t="shared" ca="1" si="29"/>
        <v>0</v>
      </c>
      <c r="AF89" s="129" t="b">
        <f t="shared" ca="1" si="30"/>
        <v>0</v>
      </c>
      <c r="AG89" s="129"/>
      <c r="AH89" s="31">
        <f t="shared" ca="1" si="31"/>
        <v>0</v>
      </c>
      <c r="AI89" s="30">
        <f t="shared" ca="1" si="32"/>
        <v>0</v>
      </c>
    </row>
    <row r="90" spans="2:35" x14ac:dyDescent="0.2">
      <c r="B90" s="132">
        <v>82</v>
      </c>
      <c r="C90" s="96"/>
      <c r="D90" s="96"/>
      <c r="E90" s="96"/>
      <c r="F90" s="96"/>
      <c r="G90" s="96"/>
      <c r="H90" s="96"/>
      <c r="I90" s="96"/>
      <c r="J90" s="97"/>
      <c r="K90" s="98"/>
      <c r="L90" s="99"/>
      <c r="M90" s="98"/>
      <c r="N90" s="99"/>
      <c r="O90" s="145"/>
      <c r="P90" s="100"/>
      <c r="Q90" s="127" t="str">
        <f>IF($T90, IF($U90=FALSE, mavat_number_missing, IF( $V90=FALSE,approval_date_missing,IF(תכנון!$W90=FALSE,approval_date_out_of_range,IF($X90,passed_check,$S90)))),mitacham_name_missing)</f>
        <v>יש להזין שם מתחם</v>
      </c>
      <c r="R90" s="128"/>
      <c r="S90" s="128" t="str">
        <f t="shared" si="18"/>
        <v>יש להזין נתונים נוספים על מנת לקבוע האם התכנית רלוונטית לדרישות הקול הקורא</v>
      </c>
      <c r="T90" s="129" t="b">
        <f t="shared" si="19"/>
        <v>0</v>
      </c>
      <c r="U90" s="129" t="b">
        <f t="shared" si="20"/>
        <v>0</v>
      </c>
      <c r="V90" s="129" t="b">
        <f t="shared" si="21"/>
        <v>0</v>
      </c>
      <c r="W90" s="130" t="str">
        <f t="shared" ca="1" si="22"/>
        <v/>
      </c>
      <c r="X90" s="129" t="b">
        <f t="shared" si="23"/>
        <v>0</v>
      </c>
      <c r="Y90" s="131" t="b">
        <f t="shared" ca="1" si="24"/>
        <v>0</v>
      </c>
      <c r="Z90" s="129" t="b">
        <f t="shared" si="25"/>
        <v>0</v>
      </c>
      <c r="AA90" s="129" t="b">
        <f t="shared" si="26"/>
        <v>0</v>
      </c>
      <c r="AB90" s="129" t="b">
        <f t="shared" si="17"/>
        <v>0</v>
      </c>
      <c r="AC90" s="129" t="b">
        <f t="shared" ca="1" si="27"/>
        <v>0</v>
      </c>
      <c r="AD90" s="129" t="b">
        <f t="shared" ca="1" si="28"/>
        <v>0</v>
      </c>
      <c r="AE90" s="129" t="b">
        <f t="shared" ca="1" si="29"/>
        <v>0</v>
      </c>
      <c r="AF90" s="129" t="b">
        <f t="shared" ca="1" si="30"/>
        <v>0</v>
      </c>
      <c r="AG90" s="129"/>
      <c r="AH90" s="31">
        <f t="shared" ca="1" si="31"/>
        <v>0</v>
      </c>
      <c r="AI90" s="30">
        <f t="shared" ca="1" si="32"/>
        <v>0</v>
      </c>
    </row>
    <row r="91" spans="2:35" x14ac:dyDescent="0.2">
      <c r="B91" s="132">
        <v>83</v>
      </c>
      <c r="C91" s="96"/>
      <c r="D91" s="96"/>
      <c r="E91" s="96"/>
      <c r="F91" s="96"/>
      <c r="G91" s="96"/>
      <c r="H91" s="96"/>
      <c r="I91" s="96"/>
      <c r="J91" s="97"/>
      <c r="K91" s="98"/>
      <c r="L91" s="99"/>
      <c r="M91" s="98"/>
      <c r="N91" s="99"/>
      <c r="O91" s="145"/>
      <c r="P91" s="100"/>
      <c r="Q91" s="127" t="str">
        <f>IF($T91, IF($U91=FALSE, mavat_number_missing, IF( $V91=FALSE,approval_date_missing,IF(תכנון!$W91=FALSE,approval_date_out_of_range,IF($X91,passed_check,$S91)))),mitacham_name_missing)</f>
        <v>יש להזין שם מתחם</v>
      </c>
      <c r="R91" s="128"/>
      <c r="S91" s="128" t="str">
        <f t="shared" si="18"/>
        <v>יש להזין נתונים נוספים על מנת לקבוע האם התכנית רלוונטית לדרישות הקול הקורא</v>
      </c>
      <c r="T91" s="129" t="b">
        <f t="shared" si="19"/>
        <v>0</v>
      </c>
      <c r="U91" s="129" t="b">
        <f t="shared" si="20"/>
        <v>0</v>
      </c>
      <c r="V91" s="129" t="b">
        <f t="shared" si="21"/>
        <v>0</v>
      </c>
      <c r="W91" s="130" t="str">
        <f t="shared" ca="1" si="22"/>
        <v/>
      </c>
      <c r="X91" s="129" t="b">
        <f t="shared" si="23"/>
        <v>0</v>
      </c>
      <c r="Y91" s="131" t="b">
        <f t="shared" ca="1" si="24"/>
        <v>0</v>
      </c>
      <c r="Z91" s="129" t="b">
        <f t="shared" si="25"/>
        <v>0</v>
      </c>
      <c r="AA91" s="129" t="b">
        <f t="shared" si="26"/>
        <v>0</v>
      </c>
      <c r="AB91" s="129" t="b">
        <f t="shared" si="17"/>
        <v>0</v>
      </c>
      <c r="AC91" s="129" t="b">
        <f t="shared" ca="1" si="27"/>
        <v>0</v>
      </c>
      <c r="AD91" s="129" t="b">
        <f t="shared" ca="1" si="28"/>
        <v>0</v>
      </c>
      <c r="AE91" s="129" t="b">
        <f t="shared" ca="1" si="29"/>
        <v>0</v>
      </c>
      <c r="AF91" s="129" t="b">
        <f t="shared" ca="1" si="30"/>
        <v>0</v>
      </c>
      <c r="AG91" s="129"/>
      <c r="AH91" s="31">
        <f t="shared" ca="1" si="31"/>
        <v>0</v>
      </c>
      <c r="AI91" s="30">
        <f t="shared" ca="1" si="32"/>
        <v>0</v>
      </c>
    </row>
    <row r="92" spans="2:35" x14ac:dyDescent="0.2">
      <c r="B92" s="132">
        <v>84</v>
      </c>
      <c r="C92" s="96"/>
      <c r="D92" s="96"/>
      <c r="E92" s="96"/>
      <c r="F92" s="96"/>
      <c r="G92" s="96"/>
      <c r="H92" s="96"/>
      <c r="I92" s="96"/>
      <c r="J92" s="97"/>
      <c r="K92" s="98"/>
      <c r="L92" s="99"/>
      <c r="M92" s="98"/>
      <c r="N92" s="99"/>
      <c r="O92" s="145"/>
      <c r="P92" s="100"/>
      <c r="Q92" s="127" t="str">
        <f>IF($T92, IF($U92=FALSE, mavat_number_missing, IF( $V92=FALSE,approval_date_missing,IF(תכנון!$W92=FALSE,approval_date_out_of_range,IF($X92,passed_check,$S92)))),mitacham_name_missing)</f>
        <v>יש להזין שם מתחם</v>
      </c>
      <c r="R92" s="128"/>
      <c r="S92" s="128" t="str">
        <f t="shared" si="18"/>
        <v>יש להזין נתונים נוספים על מנת לקבוע האם התכנית רלוונטית לדרישות הקול הקורא</v>
      </c>
      <c r="T92" s="129" t="b">
        <f t="shared" si="19"/>
        <v>0</v>
      </c>
      <c r="U92" s="129" t="b">
        <f t="shared" si="20"/>
        <v>0</v>
      </c>
      <c r="V92" s="129" t="b">
        <f t="shared" si="21"/>
        <v>0</v>
      </c>
      <c r="W92" s="130" t="str">
        <f t="shared" ca="1" si="22"/>
        <v/>
      </c>
      <c r="X92" s="129" t="b">
        <f t="shared" si="23"/>
        <v>0</v>
      </c>
      <c r="Y92" s="131" t="b">
        <f t="shared" ca="1" si="24"/>
        <v>0</v>
      </c>
      <c r="Z92" s="129" t="b">
        <f t="shared" si="25"/>
        <v>0</v>
      </c>
      <c r="AA92" s="129" t="b">
        <f t="shared" si="26"/>
        <v>0</v>
      </c>
      <c r="AB92" s="129" t="b">
        <f t="shared" si="17"/>
        <v>0</v>
      </c>
      <c r="AC92" s="129" t="b">
        <f t="shared" ca="1" si="27"/>
        <v>0</v>
      </c>
      <c r="AD92" s="129" t="b">
        <f t="shared" ca="1" si="28"/>
        <v>0</v>
      </c>
      <c r="AE92" s="129" t="b">
        <f t="shared" ca="1" si="29"/>
        <v>0</v>
      </c>
      <c r="AF92" s="129" t="b">
        <f t="shared" ca="1" si="30"/>
        <v>0</v>
      </c>
      <c r="AG92" s="129"/>
      <c r="AH92" s="31">
        <f t="shared" ca="1" si="31"/>
        <v>0</v>
      </c>
      <c r="AI92" s="30">
        <f t="shared" ca="1" si="32"/>
        <v>0</v>
      </c>
    </row>
    <row r="93" spans="2:35" x14ac:dyDescent="0.2">
      <c r="B93" s="132">
        <v>85</v>
      </c>
      <c r="C93" s="96"/>
      <c r="D93" s="96"/>
      <c r="E93" s="96"/>
      <c r="F93" s="96"/>
      <c r="G93" s="96"/>
      <c r="H93" s="96"/>
      <c r="I93" s="96"/>
      <c r="J93" s="97"/>
      <c r="K93" s="98"/>
      <c r="L93" s="99"/>
      <c r="M93" s="98"/>
      <c r="N93" s="99"/>
      <c r="O93" s="145"/>
      <c r="P93" s="100"/>
      <c r="Q93" s="127" t="str">
        <f>IF($T93, IF($U93=FALSE, mavat_number_missing, IF( $V93=FALSE,approval_date_missing,IF(תכנון!$W93=FALSE,approval_date_out_of_range,IF($X93,passed_check,$S93)))),mitacham_name_missing)</f>
        <v>יש להזין שם מתחם</v>
      </c>
      <c r="R93" s="128"/>
      <c r="S93" s="128" t="str">
        <f t="shared" si="18"/>
        <v>יש להזין נתונים נוספים על מנת לקבוע האם התכנית רלוונטית לדרישות הקול הקורא</v>
      </c>
      <c r="T93" s="129" t="b">
        <f t="shared" si="19"/>
        <v>0</v>
      </c>
      <c r="U93" s="129" t="b">
        <f t="shared" si="20"/>
        <v>0</v>
      </c>
      <c r="V93" s="129" t="b">
        <f t="shared" si="21"/>
        <v>0</v>
      </c>
      <c r="W93" s="130" t="str">
        <f t="shared" ca="1" si="22"/>
        <v/>
      </c>
      <c r="X93" s="129" t="b">
        <f t="shared" si="23"/>
        <v>0</v>
      </c>
      <c r="Y93" s="131" t="b">
        <f t="shared" ca="1" si="24"/>
        <v>0</v>
      </c>
      <c r="Z93" s="129" t="b">
        <f t="shared" si="25"/>
        <v>0</v>
      </c>
      <c r="AA93" s="129" t="b">
        <f t="shared" si="26"/>
        <v>0</v>
      </c>
      <c r="AB93" s="129" t="b">
        <f t="shared" si="17"/>
        <v>0</v>
      </c>
      <c r="AC93" s="129" t="b">
        <f t="shared" ca="1" si="27"/>
        <v>0</v>
      </c>
      <c r="AD93" s="129" t="b">
        <f t="shared" ca="1" si="28"/>
        <v>0</v>
      </c>
      <c r="AE93" s="129" t="b">
        <f t="shared" ca="1" si="29"/>
        <v>0</v>
      </c>
      <c r="AF93" s="129" t="b">
        <f t="shared" ca="1" si="30"/>
        <v>0</v>
      </c>
      <c r="AG93" s="129"/>
      <c r="AH93" s="31">
        <f t="shared" ca="1" si="31"/>
        <v>0</v>
      </c>
      <c r="AI93" s="30">
        <f t="shared" ca="1" si="32"/>
        <v>0</v>
      </c>
    </row>
    <row r="94" spans="2:35" x14ac:dyDescent="0.2">
      <c r="B94" s="132">
        <v>86</v>
      </c>
      <c r="C94" s="96"/>
      <c r="D94" s="96"/>
      <c r="E94" s="96"/>
      <c r="F94" s="96"/>
      <c r="G94" s="96"/>
      <c r="H94" s="96"/>
      <c r="I94" s="96"/>
      <c r="J94" s="97"/>
      <c r="K94" s="98"/>
      <c r="L94" s="99"/>
      <c r="M94" s="98"/>
      <c r="N94" s="99"/>
      <c r="O94" s="145"/>
      <c r="P94" s="100"/>
      <c r="Q94" s="127" t="str">
        <f>IF($T94, IF($U94=FALSE, mavat_number_missing, IF( $V94=FALSE,approval_date_missing,IF(תכנון!$W94=FALSE,approval_date_out_of_range,IF($X94,passed_check,$S94)))),mitacham_name_missing)</f>
        <v>יש להזין שם מתחם</v>
      </c>
      <c r="R94" s="128"/>
      <c r="S94" s="128" t="str">
        <f t="shared" si="18"/>
        <v>יש להזין נתונים נוספים על מנת לקבוע האם התכנית רלוונטית לדרישות הקול הקורא</v>
      </c>
      <c r="T94" s="129" t="b">
        <f t="shared" si="19"/>
        <v>0</v>
      </c>
      <c r="U94" s="129" t="b">
        <f t="shared" si="20"/>
        <v>0</v>
      </c>
      <c r="V94" s="129" t="b">
        <f t="shared" si="21"/>
        <v>0</v>
      </c>
      <c r="W94" s="130" t="str">
        <f t="shared" ca="1" si="22"/>
        <v/>
      </c>
      <c r="X94" s="129" t="b">
        <f t="shared" si="23"/>
        <v>0</v>
      </c>
      <c r="Y94" s="131" t="b">
        <f t="shared" ca="1" si="24"/>
        <v>0</v>
      </c>
      <c r="Z94" s="129" t="b">
        <f t="shared" si="25"/>
        <v>0</v>
      </c>
      <c r="AA94" s="129" t="b">
        <f t="shared" si="26"/>
        <v>0</v>
      </c>
      <c r="AB94" s="129" t="b">
        <f t="shared" si="17"/>
        <v>0</v>
      </c>
      <c r="AC94" s="129" t="b">
        <f t="shared" ca="1" si="27"/>
        <v>0</v>
      </c>
      <c r="AD94" s="129" t="b">
        <f t="shared" ca="1" si="28"/>
        <v>0</v>
      </c>
      <c r="AE94" s="129" t="b">
        <f t="shared" ca="1" si="29"/>
        <v>0</v>
      </c>
      <c r="AF94" s="129" t="b">
        <f t="shared" ca="1" si="30"/>
        <v>0</v>
      </c>
      <c r="AG94" s="129"/>
      <c r="AH94" s="31">
        <f t="shared" ca="1" si="31"/>
        <v>0</v>
      </c>
      <c r="AI94" s="30">
        <f t="shared" ca="1" si="32"/>
        <v>0</v>
      </c>
    </row>
    <row r="95" spans="2:35" x14ac:dyDescent="0.2">
      <c r="B95" s="132">
        <v>87</v>
      </c>
      <c r="C95" s="96"/>
      <c r="D95" s="96"/>
      <c r="E95" s="96"/>
      <c r="F95" s="96"/>
      <c r="G95" s="96"/>
      <c r="H95" s="96"/>
      <c r="I95" s="96"/>
      <c r="J95" s="97"/>
      <c r="K95" s="98"/>
      <c r="L95" s="99"/>
      <c r="M95" s="98"/>
      <c r="N95" s="99"/>
      <c r="O95" s="145"/>
      <c r="P95" s="100"/>
      <c r="Q95" s="127" t="str">
        <f>IF($T95, IF($U95=FALSE, mavat_number_missing, IF( $V95=FALSE,approval_date_missing,IF(תכנון!$W95=FALSE,approval_date_out_of_range,IF($X95,passed_check,$S95)))),mitacham_name_missing)</f>
        <v>יש להזין שם מתחם</v>
      </c>
      <c r="R95" s="128"/>
      <c r="S95" s="128" t="str">
        <f t="shared" si="18"/>
        <v>יש להזין נתונים נוספים על מנת לקבוע האם התכנית רלוונטית לדרישות הקול הקורא</v>
      </c>
      <c r="T95" s="129" t="b">
        <f t="shared" si="19"/>
        <v>0</v>
      </c>
      <c r="U95" s="129" t="b">
        <f t="shared" si="20"/>
        <v>0</v>
      </c>
      <c r="V95" s="129" t="b">
        <f t="shared" si="21"/>
        <v>0</v>
      </c>
      <c r="W95" s="130" t="str">
        <f t="shared" ca="1" si="22"/>
        <v/>
      </c>
      <c r="X95" s="129" t="b">
        <f t="shared" si="23"/>
        <v>0</v>
      </c>
      <c r="Y95" s="131" t="b">
        <f t="shared" ca="1" si="24"/>
        <v>0</v>
      </c>
      <c r="Z95" s="129" t="b">
        <f t="shared" si="25"/>
        <v>0</v>
      </c>
      <c r="AA95" s="129" t="b">
        <f t="shared" si="26"/>
        <v>0</v>
      </c>
      <c r="AB95" s="129" t="b">
        <f t="shared" si="17"/>
        <v>0</v>
      </c>
      <c r="AC95" s="129" t="b">
        <f t="shared" ca="1" si="27"/>
        <v>0</v>
      </c>
      <c r="AD95" s="129" t="b">
        <f t="shared" ca="1" si="28"/>
        <v>0</v>
      </c>
      <c r="AE95" s="129" t="b">
        <f t="shared" ca="1" si="29"/>
        <v>0</v>
      </c>
      <c r="AF95" s="129" t="b">
        <f t="shared" ca="1" si="30"/>
        <v>0</v>
      </c>
      <c r="AG95" s="129"/>
      <c r="AH95" s="31">
        <f t="shared" ca="1" si="31"/>
        <v>0</v>
      </c>
      <c r="AI95" s="30">
        <f t="shared" ca="1" si="32"/>
        <v>0</v>
      </c>
    </row>
    <row r="96" spans="2:35" x14ac:dyDescent="0.2">
      <c r="B96" s="132">
        <v>88</v>
      </c>
      <c r="C96" s="96"/>
      <c r="D96" s="96"/>
      <c r="E96" s="96"/>
      <c r="F96" s="96"/>
      <c r="G96" s="96"/>
      <c r="H96" s="96"/>
      <c r="I96" s="96"/>
      <c r="J96" s="97"/>
      <c r="K96" s="98"/>
      <c r="L96" s="99"/>
      <c r="M96" s="98"/>
      <c r="N96" s="99"/>
      <c r="O96" s="145"/>
      <c r="P96" s="100"/>
      <c r="Q96" s="127" t="str">
        <f>IF($T96, IF($U96=FALSE, mavat_number_missing, IF( $V96=FALSE,approval_date_missing,IF(תכנון!$W96=FALSE,approval_date_out_of_range,IF($X96,passed_check,$S96)))),mitacham_name_missing)</f>
        <v>יש להזין שם מתחם</v>
      </c>
      <c r="R96" s="128"/>
      <c r="S96" s="128" t="str">
        <f t="shared" si="18"/>
        <v>יש להזין נתונים נוספים על מנת לקבוע האם התכנית רלוונטית לדרישות הקול הקורא</v>
      </c>
      <c r="T96" s="129" t="b">
        <f t="shared" si="19"/>
        <v>0</v>
      </c>
      <c r="U96" s="129" t="b">
        <f t="shared" si="20"/>
        <v>0</v>
      </c>
      <c r="V96" s="129" t="b">
        <f t="shared" si="21"/>
        <v>0</v>
      </c>
      <c r="W96" s="130" t="str">
        <f t="shared" ca="1" si="22"/>
        <v/>
      </c>
      <c r="X96" s="129" t="b">
        <f t="shared" si="23"/>
        <v>0</v>
      </c>
      <c r="Y96" s="131" t="b">
        <f t="shared" ca="1" si="24"/>
        <v>0</v>
      </c>
      <c r="Z96" s="129" t="b">
        <f t="shared" si="25"/>
        <v>0</v>
      </c>
      <c r="AA96" s="129" t="b">
        <f t="shared" si="26"/>
        <v>0</v>
      </c>
      <c r="AB96" s="129" t="b">
        <f t="shared" si="17"/>
        <v>0</v>
      </c>
      <c r="AC96" s="129" t="b">
        <f t="shared" ca="1" si="27"/>
        <v>0</v>
      </c>
      <c r="AD96" s="129" t="b">
        <f t="shared" ca="1" si="28"/>
        <v>0</v>
      </c>
      <c r="AE96" s="129" t="b">
        <f t="shared" ca="1" si="29"/>
        <v>0</v>
      </c>
      <c r="AF96" s="129" t="b">
        <f t="shared" ca="1" si="30"/>
        <v>0</v>
      </c>
      <c r="AG96" s="129"/>
      <c r="AH96" s="31">
        <f t="shared" ca="1" si="31"/>
        <v>0</v>
      </c>
      <c r="AI96" s="30">
        <f t="shared" ca="1" si="32"/>
        <v>0</v>
      </c>
    </row>
    <row r="97" spans="2:35" x14ac:dyDescent="0.2">
      <c r="B97" s="132">
        <v>89</v>
      </c>
      <c r="C97" s="96"/>
      <c r="D97" s="96"/>
      <c r="E97" s="96"/>
      <c r="F97" s="96"/>
      <c r="G97" s="96"/>
      <c r="H97" s="96"/>
      <c r="I97" s="96"/>
      <c r="J97" s="97"/>
      <c r="K97" s="98"/>
      <c r="L97" s="99"/>
      <c r="M97" s="98"/>
      <c r="N97" s="99"/>
      <c r="O97" s="145"/>
      <c r="P97" s="100"/>
      <c r="Q97" s="127" t="str">
        <f>IF($T97, IF($U97=FALSE, mavat_number_missing, IF( $V97=FALSE,approval_date_missing,IF(תכנון!$W97=FALSE,approval_date_out_of_range,IF($X97,passed_check,$S97)))),mitacham_name_missing)</f>
        <v>יש להזין שם מתחם</v>
      </c>
      <c r="R97" s="128"/>
      <c r="S97" s="128" t="str">
        <f t="shared" si="18"/>
        <v>יש להזין נתונים נוספים על מנת לקבוע האם התכנית רלוונטית לדרישות הקול הקורא</v>
      </c>
      <c r="T97" s="129" t="b">
        <f t="shared" si="19"/>
        <v>0</v>
      </c>
      <c r="U97" s="129" t="b">
        <f t="shared" si="20"/>
        <v>0</v>
      </c>
      <c r="V97" s="129" t="b">
        <f t="shared" si="21"/>
        <v>0</v>
      </c>
      <c r="W97" s="130" t="str">
        <f t="shared" ca="1" si="22"/>
        <v/>
      </c>
      <c r="X97" s="129" t="b">
        <f t="shared" si="23"/>
        <v>0</v>
      </c>
      <c r="Y97" s="131" t="b">
        <f t="shared" ca="1" si="24"/>
        <v>0</v>
      </c>
      <c r="Z97" s="129" t="b">
        <f t="shared" si="25"/>
        <v>0</v>
      </c>
      <c r="AA97" s="129" t="b">
        <f t="shared" si="26"/>
        <v>0</v>
      </c>
      <c r="AB97" s="129" t="b">
        <f t="shared" si="17"/>
        <v>0</v>
      </c>
      <c r="AC97" s="129" t="b">
        <f t="shared" ca="1" si="27"/>
        <v>0</v>
      </c>
      <c r="AD97" s="129" t="b">
        <f t="shared" ca="1" si="28"/>
        <v>0</v>
      </c>
      <c r="AE97" s="129" t="b">
        <f t="shared" ca="1" si="29"/>
        <v>0</v>
      </c>
      <c r="AF97" s="129" t="b">
        <f t="shared" ca="1" si="30"/>
        <v>0</v>
      </c>
      <c r="AG97" s="129"/>
      <c r="AH97" s="31">
        <f t="shared" ca="1" si="31"/>
        <v>0</v>
      </c>
      <c r="AI97" s="30">
        <f t="shared" ca="1" si="32"/>
        <v>0</v>
      </c>
    </row>
    <row r="98" spans="2:35" x14ac:dyDescent="0.2">
      <c r="B98" s="132">
        <v>90</v>
      </c>
      <c r="C98" s="96"/>
      <c r="D98" s="96"/>
      <c r="E98" s="96"/>
      <c r="F98" s="96"/>
      <c r="G98" s="96"/>
      <c r="H98" s="96"/>
      <c r="I98" s="96"/>
      <c r="J98" s="97"/>
      <c r="K98" s="98"/>
      <c r="L98" s="99"/>
      <c r="M98" s="98"/>
      <c r="N98" s="99"/>
      <c r="O98" s="145"/>
      <c r="P98" s="100"/>
      <c r="Q98" s="127" t="str">
        <f>IF($T98, IF($U98=FALSE, mavat_number_missing, IF( $V98=FALSE,approval_date_missing,IF(תכנון!$W98=FALSE,approval_date_out_of_range,IF($X98,passed_check,$S98)))),mitacham_name_missing)</f>
        <v>יש להזין שם מתחם</v>
      </c>
      <c r="R98" s="128"/>
      <c r="S98" s="128" t="str">
        <f t="shared" si="18"/>
        <v>יש להזין נתונים נוספים על מנת לקבוע האם התכנית רלוונטית לדרישות הקול הקורא</v>
      </c>
      <c r="T98" s="129" t="b">
        <f t="shared" si="19"/>
        <v>0</v>
      </c>
      <c r="U98" s="129" t="b">
        <f t="shared" si="20"/>
        <v>0</v>
      </c>
      <c r="V98" s="129" t="b">
        <f t="shared" si="21"/>
        <v>0</v>
      </c>
      <c r="W98" s="130" t="str">
        <f t="shared" ca="1" si="22"/>
        <v/>
      </c>
      <c r="X98" s="129" t="b">
        <f t="shared" si="23"/>
        <v>0</v>
      </c>
      <c r="Y98" s="131" t="b">
        <f t="shared" ca="1" si="24"/>
        <v>0</v>
      </c>
      <c r="Z98" s="129" t="b">
        <f t="shared" si="25"/>
        <v>0</v>
      </c>
      <c r="AA98" s="129" t="b">
        <f t="shared" si="26"/>
        <v>0</v>
      </c>
      <c r="AB98" s="129" t="b">
        <f t="shared" si="17"/>
        <v>0</v>
      </c>
      <c r="AC98" s="129" t="b">
        <f t="shared" ca="1" si="27"/>
        <v>0</v>
      </c>
      <c r="AD98" s="129" t="b">
        <f t="shared" ca="1" si="28"/>
        <v>0</v>
      </c>
      <c r="AE98" s="129" t="b">
        <f t="shared" ca="1" si="29"/>
        <v>0</v>
      </c>
      <c r="AF98" s="129" t="b">
        <f t="shared" ca="1" si="30"/>
        <v>0</v>
      </c>
      <c r="AG98" s="129"/>
      <c r="AH98" s="31">
        <f t="shared" ca="1" si="31"/>
        <v>0</v>
      </c>
      <c r="AI98" s="30">
        <f t="shared" ca="1" si="32"/>
        <v>0</v>
      </c>
    </row>
    <row r="99" spans="2:35" x14ac:dyDescent="0.2">
      <c r="B99" s="132">
        <v>91</v>
      </c>
      <c r="C99" s="96"/>
      <c r="D99" s="96"/>
      <c r="E99" s="96"/>
      <c r="F99" s="96"/>
      <c r="G99" s="96"/>
      <c r="H99" s="96"/>
      <c r="I99" s="96"/>
      <c r="J99" s="97"/>
      <c r="K99" s="98"/>
      <c r="L99" s="99"/>
      <c r="M99" s="98"/>
      <c r="N99" s="99"/>
      <c r="O99" s="145"/>
      <c r="P99" s="100"/>
      <c r="Q99" s="127" t="str">
        <f>IF($T99, IF($U99=FALSE, mavat_number_missing, IF( $V99=FALSE,approval_date_missing,IF(תכנון!$W99=FALSE,approval_date_out_of_range,IF($X99,passed_check,$S99)))),mitacham_name_missing)</f>
        <v>יש להזין שם מתחם</v>
      </c>
      <c r="R99" s="128"/>
      <c r="S99" s="128" t="str">
        <f t="shared" si="18"/>
        <v>יש להזין נתונים נוספים על מנת לקבוע האם התכנית רלוונטית לדרישות הקול הקורא</v>
      </c>
      <c r="T99" s="129" t="b">
        <f t="shared" si="19"/>
        <v>0</v>
      </c>
      <c r="U99" s="129" t="b">
        <f t="shared" si="20"/>
        <v>0</v>
      </c>
      <c r="V99" s="129" t="b">
        <f t="shared" si="21"/>
        <v>0</v>
      </c>
      <c r="W99" s="130" t="str">
        <f t="shared" ca="1" si="22"/>
        <v/>
      </c>
      <c r="X99" s="129" t="b">
        <f t="shared" si="23"/>
        <v>0</v>
      </c>
      <c r="Y99" s="131" t="b">
        <f t="shared" ca="1" si="24"/>
        <v>0</v>
      </c>
      <c r="Z99" s="129" t="b">
        <f t="shared" si="25"/>
        <v>0</v>
      </c>
      <c r="AA99" s="129" t="b">
        <f t="shared" si="26"/>
        <v>0</v>
      </c>
      <c r="AB99" s="129" t="b">
        <f t="shared" si="17"/>
        <v>0</v>
      </c>
      <c r="AC99" s="129" t="b">
        <f t="shared" ca="1" si="27"/>
        <v>0</v>
      </c>
      <c r="AD99" s="129" t="b">
        <f t="shared" ca="1" si="28"/>
        <v>0</v>
      </c>
      <c r="AE99" s="129" t="b">
        <f t="shared" ca="1" si="29"/>
        <v>0</v>
      </c>
      <c r="AF99" s="129" t="b">
        <f t="shared" ca="1" si="30"/>
        <v>0</v>
      </c>
      <c r="AG99" s="129"/>
      <c r="AH99" s="31">
        <f t="shared" ca="1" si="31"/>
        <v>0</v>
      </c>
      <c r="AI99" s="30">
        <f t="shared" ca="1" si="32"/>
        <v>0</v>
      </c>
    </row>
    <row r="100" spans="2:35" x14ac:dyDescent="0.2">
      <c r="B100" s="132">
        <v>92</v>
      </c>
      <c r="C100" s="96"/>
      <c r="D100" s="96"/>
      <c r="E100" s="96"/>
      <c r="F100" s="96"/>
      <c r="G100" s="96"/>
      <c r="H100" s="96"/>
      <c r="I100" s="96"/>
      <c r="J100" s="97"/>
      <c r="K100" s="98"/>
      <c r="L100" s="99"/>
      <c r="M100" s="98"/>
      <c r="N100" s="99"/>
      <c r="O100" s="145"/>
      <c r="P100" s="100"/>
      <c r="Q100" s="127" t="str">
        <f>IF($T100, IF($U100=FALSE, mavat_number_missing, IF( $V100=FALSE,approval_date_missing,IF(תכנון!$W100=FALSE,approval_date_out_of_range,IF($X100,passed_check,$S100)))),mitacham_name_missing)</f>
        <v>יש להזין שם מתחם</v>
      </c>
      <c r="R100" s="128"/>
      <c r="S100" s="128" t="str">
        <f t="shared" si="18"/>
        <v>יש להזין נתונים נוספים על מנת לקבוע האם התכנית רלוונטית לדרישות הקול הקורא</v>
      </c>
      <c r="T100" s="129" t="b">
        <f t="shared" si="19"/>
        <v>0</v>
      </c>
      <c r="U100" s="129" t="b">
        <f t="shared" si="20"/>
        <v>0</v>
      </c>
      <c r="V100" s="129" t="b">
        <f t="shared" si="21"/>
        <v>0</v>
      </c>
      <c r="W100" s="130" t="str">
        <f t="shared" ca="1" si="22"/>
        <v/>
      </c>
      <c r="X100" s="129" t="b">
        <f t="shared" si="23"/>
        <v>0</v>
      </c>
      <c r="Y100" s="131" t="b">
        <f t="shared" ca="1" si="24"/>
        <v>0</v>
      </c>
      <c r="Z100" s="129" t="b">
        <f t="shared" si="25"/>
        <v>0</v>
      </c>
      <c r="AA100" s="129" t="b">
        <f t="shared" si="26"/>
        <v>0</v>
      </c>
      <c r="AB100" s="129" t="b">
        <f t="shared" si="17"/>
        <v>0</v>
      </c>
      <c r="AC100" s="129" t="b">
        <f t="shared" ca="1" si="27"/>
        <v>0</v>
      </c>
      <c r="AD100" s="129" t="b">
        <f t="shared" ca="1" si="28"/>
        <v>0</v>
      </c>
      <c r="AE100" s="129" t="b">
        <f t="shared" ca="1" si="29"/>
        <v>0</v>
      </c>
      <c r="AF100" s="129" t="b">
        <f t="shared" ca="1" si="30"/>
        <v>0</v>
      </c>
      <c r="AG100" s="129"/>
      <c r="AH100" s="31">
        <f t="shared" ca="1" si="31"/>
        <v>0</v>
      </c>
      <c r="AI100" s="30">
        <f t="shared" ca="1" si="32"/>
        <v>0</v>
      </c>
    </row>
    <row r="101" spans="2:35" x14ac:dyDescent="0.2">
      <c r="B101" s="132">
        <v>93</v>
      </c>
      <c r="C101" s="96"/>
      <c r="D101" s="96"/>
      <c r="E101" s="96"/>
      <c r="F101" s="96"/>
      <c r="G101" s="96"/>
      <c r="H101" s="96"/>
      <c r="I101" s="96"/>
      <c r="J101" s="97"/>
      <c r="K101" s="98"/>
      <c r="L101" s="99"/>
      <c r="M101" s="98"/>
      <c r="N101" s="99"/>
      <c r="O101" s="145"/>
      <c r="P101" s="100"/>
      <c r="Q101" s="127" t="str">
        <f>IF($T101, IF($U101=FALSE, mavat_number_missing, IF( $V101=FALSE,approval_date_missing,IF(תכנון!$W101=FALSE,approval_date_out_of_range,IF($X101,passed_check,$S101)))),mitacham_name_missing)</f>
        <v>יש להזין שם מתחם</v>
      </c>
      <c r="R101" s="128"/>
      <c r="S101" s="128" t="str">
        <f t="shared" si="18"/>
        <v>יש להזין נתונים נוספים על מנת לקבוע האם התכנית רלוונטית לדרישות הקול הקורא</v>
      </c>
      <c r="T101" s="129" t="b">
        <f t="shared" si="19"/>
        <v>0</v>
      </c>
      <c r="U101" s="129" t="b">
        <f t="shared" si="20"/>
        <v>0</v>
      </c>
      <c r="V101" s="129" t="b">
        <f t="shared" si="21"/>
        <v>0</v>
      </c>
      <c r="W101" s="130" t="str">
        <f t="shared" ca="1" si="22"/>
        <v/>
      </c>
      <c r="X101" s="129" t="b">
        <f t="shared" si="23"/>
        <v>0</v>
      </c>
      <c r="Y101" s="131" t="b">
        <f t="shared" ca="1" si="24"/>
        <v>0</v>
      </c>
      <c r="Z101" s="129" t="b">
        <f t="shared" si="25"/>
        <v>0</v>
      </c>
      <c r="AA101" s="129" t="b">
        <f t="shared" si="26"/>
        <v>0</v>
      </c>
      <c r="AB101" s="129" t="b">
        <f t="shared" si="17"/>
        <v>0</v>
      </c>
      <c r="AC101" s="129" t="b">
        <f t="shared" ca="1" si="27"/>
        <v>0</v>
      </c>
      <c r="AD101" s="129" t="b">
        <f t="shared" ca="1" si="28"/>
        <v>0</v>
      </c>
      <c r="AE101" s="129" t="b">
        <f t="shared" ca="1" si="29"/>
        <v>0</v>
      </c>
      <c r="AF101" s="129" t="b">
        <f t="shared" ca="1" si="30"/>
        <v>0</v>
      </c>
      <c r="AG101" s="129"/>
      <c r="AH101" s="31">
        <f t="shared" ca="1" si="31"/>
        <v>0</v>
      </c>
      <c r="AI101" s="30">
        <f t="shared" ca="1" si="32"/>
        <v>0</v>
      </c>
    </row>
    <row r="102" spans="2:35" x14ac:dyDescent="0.2">
      <c r="B102" s="132">
        <v>94</v>
      </c>
      <c r="C102" s="96"/>
      <c r="D102" s="96"/>
      <c r="E102" s="96"/>
      <c r="F102" s="96"/>
      <c r="G102" s="96"/>
      <c r="H102" s="96"/>
      <c r="I102" s="96"/>
      <c r="J102" s="97"/>
      <c r="K102" s="98"/>
      <c r="L102" s="99"/>
      <c r="M102" s="98"/>
      <c r="N102" s="99"/>
      <c r="O102" s="145"/>
      <c r="P102" s="100"/>
      <c r="Q102" s="127" t="str">
        <f>IF($T102, IF($U102=FALSE, mavat_number_missing, IF( $V102=FALSE,approval_date_missing,IF(תכנון!$W102=FALSE,approval_date_out_of_range,IF($X102,passed_check,$S102)))),mitacham_name_missing)</f>
        <v>יש להזין שם מתחם</v>
      </c>
      <c r="R102" s="128"/>
      <c r="S102" s="128" t="str">
        <f t="shared" si="18"/>
        <v>יש להזין נתונים נוספים על מנת לקבוע האם התכנית רלוונטית לדרישות הקול הקורא</v>
      </c>
      <c r="T102" s="129" t="b">
        <f t="shared" si="19"/>
        <v>0</v>
      </c>
      <c r="U102" s="129" t="b">
        <f t="shared" si="20"/>
        <v>0</v>
      </c>
      <c r="V102" s="129" t="b">
        <f t="shared" si="21"/>
        <v>0</v>
      </c>
      <c r="W102" s="130" t="str">
        <f t="shared" ca="1" si="22"/>
        <v/>
      </c>
      <c r="X102" s="129" t="b">
        <f t="shared" si="23"/>
        <v>0</v>
      </c>
      <c r="Y102" s="131" t="b">
        <f t="shared" ca="1" si="24"/>
        <v>0</v>
      </c>
      <c r="Z102" s="129" t="b">
        <f t="shared" si="25"/>
        <v>0</v>
      </c>
      <c r="AA102" s="129" t="b">
        <f t="shared" si="26"/>
        <v>0</v>
      </c>
      <c r="AB102" s="129" t="b">
        <f t="shared" si="17"/>
        <v>0</v>
      </c>
      <c r="AC102" s="129" t="b">
        <f t="shared" ca="1" si="27"/>
        <v>0</v>
      </c>
      <c r="AD102" s="129" t="b">
        <f t="shared" ca="1" si="28"/>
        <v>0</v>
      </c>
      <c r="AE102" s="129" t="b">
        <f t="shared" ca="1" si="29"/>
        <v>0</v>
      </c>
      <c r="AF102" s="129" t="b">
        <f t="shared" ca="1" si="30"/>
        <v>0</v>
      </c>
      <c r="AG102" s="129"/>
      <c r="AH102" s="31">
        <f t="shared" ca="1" si="31"/>
        <v>0</v>
      </c>
      <c r="AI102" s="30">
        <f t="shared" ca="1" si="32"/>
        <v>0</v>
      </c>
    </row>
    <row r="103" spans="2:35" x14ac:dyDescent="0.2">
      <c r="B103" s="132">
        <v>95</v>
      </c>
      <c r="C103" s="96"/>
      <c r="D103" s="96"/>
      <c r="E103" s="96"/>
      <c r="F103" s="96"/>
      <c r="G103" s="96"/>
      <c r="H103" s="96"/>
      <c r="I103" s="96"/>
      <c r="J103" s="97"/>
      <c r="K103" s="98"/>
      <c r="L103" s="99"/>
      <c r="M103" s="98"/>
      <c r="N103" s="99"/>
      <c r="O103" s="145"/>
      <c r="P103" s="100"/>
      <c r="Q103" s="127" t="str">
        <f>IF($T103, IF($U103=FALSE, mavat_number_missing, IF( $V103=FALSE,approval_date_missing,IF(תכנון!$W103=FALSE,approval_date_out_of_range,IF($X103,passed_check,$S103)))),mitacham_name_missing)</f>
        <v>יש להזין שם מתחם</v>
      </c>
      <c r="R103" s="128"/>
      <c r="S103" s="128" t="str">
        <f t="shared" si="18"/>
        <v>יש להזין נתונים נוספים על מנת לקבוע האם התכנית רלוונטית לדרישות הקול הקורא</v>
      </c>
      <c r="T103" s="129" t="b">
        <f t="shared" si="19"/>
        <v>0</v>
      </c>
      <c r="U103" s="129" t="b">
        <f t="shared" si="20"/>
        <v>0</v>
      </c>
      <c r="V103" s="129" t="b">
        <f t="shared" si="21"/>
        <v>0</v>
      </c>
      <c r="W103" s="130" t="str">
        <f t="shared" ca="1" si="22"/>
        <v/>
      </c>
      <c r="X103" s="129" t="b">
        <f t="shared" si="23"/>
        <v>0</v>
      </c>
      <c r="Y103" s="131" t="b">
        <f t="shared" ca="1" si="24"/>
        <v>0</v>
      </c>
      <c r="Z103" s="129" t="b">
        <f t="shared" si="25"/>
        <v>0</v>
      </c>
      <c r="AA103" s="129" t="b">
        <f t="shared" si="26"/>
        <v>0</v>
      </c>
      <c r="AB103" s="129" t="b">
        <f t="shared" si="17"/>
        <v>0</v>
      </c>
      <c r="AC103" s="129" t="b">
        <f t="shared" ca="1" si="27"/>
        <v>0</v>
      </c>
      <c r="AD103" s="129" t="b">
        <f t="shared" ca="1" si="28"/>
        <v>0</v>
      </c>
      <c r="AE103" s="129" t="b">
        <f t="shared" ca="1" si="29"/>
        <v>0</v>
      </c>
      <c r="AF103" s="129" t="b">
        <f t="shared" ca="1" si="30"/>
        <v>0</v>
      </c>
      <c r="AG103" s="129"/>
      <c r="AH103" s="31">
        <f t="shared" ca="1" si="31"/>
        <v>0</v>
      </c>
      <c r="AI103" s="30">
        <f t="shared" ca="1" si="32"/>
        <v>0</v>
      </c>
    </row>
    <row r="104" spans="2:35" x14ac:dyDescent="0.2">
      <c r="B104" s="132">
        <v>96</v>
      </c>
      <c r="C104" s="96"/>
      <c r="D104" s="96"/>
      <c r="E104" s="96"/>
      <c r="F104" s="96"/>
      <c r="G104" s="96"/>
      <c r="H104" s="96"/>
      <c r="I104" s="96"/>
      <c r="J104" s="97"/>
      <c r="K104" s="98"/>
      <c r="L104" s="99"/>
      <c r="M104" s="98"/>
      <c r="N104" s="99"/>
      <c r="O104" s="145"/>
      <c r="P104" s="100"/>
      <c r="Q104" s="127" t="str">
        <f>IF($T104, IF($U104=FALSE, mavat_number_missing, IF( $V104=FALSE,approval_date_missing,IF(תכנון!$W104=FALSE,approval_date_out_of_range,IF($X104,passed_check,$S104)))),mitacham_name_missing)</f>
        <v>יש להזין שם מתחם</v>
      </c>
      <c r="R104" s="128"/>
      <c r="S104" s="128" t="str">
        <f t="shared" si="18"/>
        <v>יש להזין נתונים נוספים על מנת לקבוע האם התכנית רלוונטית לדרישות הקול הקורא</v>
      </c>
      <c r="T104" s="129" t="b">
        <f t="shared" si="19"/>
        <v>0</v>
      </c>
      <c r="U104" s="129" t="b">
        <f t="shared" si="20"/>
        <v>0</v>
      </c>
      <c r="V104" s="129" t="b">
        <f t="shared" si="21"/>
        <v>0</v>
      </c>
      <c r="W104" s="130" t="str">
        <f t="shared" ca="1" si="22"/>
        <v/>
      </c>
      <c r="X104" s="129" t="b">
        <f t="shared" si="23"/>
        <v>0</v>
      </c>
      <c r="Y104" s="131" t="b">
        <f t="shared" ca="1" si="24"/>
        <v>0</v>
      </c>
      <c r="Z104" s="129" t="b">
        <f t="shared" si="25"/>
        <v>0</v>
      </c>
      <c r="AA104" s="129" t="b">
        <f t="shared" si="26"/>
        <v>0</v>
      </c>
      <c r="AB104" s="129" t="b">
        <f t="shared" si="17"/>
        <v>0</v>
      </c>
      <c r="AC104" s="129" t="b">
        <f t="shared" ca="1" si="27"/>
        <v>0</v>
      </c>
      <c r="AD104" s="129" t="b">
        <f t="shared" ca="1" si="28"/>
        <v>0</v>
      </c>
      <c r="AE104" s="129" t="b">
        <f t="shared" ca="1" si="29"/>
        <v>0</v>
      </c>
      <c r="AF104" s="129" t="b">
        <f t="shared" ca="1" si="30"/>
        <v>0</v>
      </c>
      <c r="AG104" s="129"/>
      <c r="AH104" s="31">
        <f t="shared" ca="1" si="31"/>
        <v>0</v>
      </c>
      <c r="AI104" s="30">
        <f t="shared" ca="1" si="32"/>
        <v>0</v>
      </c>
    </row>
    <row r="105" spans="2:35" x14ac:dyDescent="0.2">
      <c r="B105" s="132">
        <v>97</v>
      </c>
      <c r="C105" s="96"/>
      <c r="D105" s="96"/>
      <c r="E105" s="96"/>
      <c r="F105" s="96"/>
      <c r="G105" s="96"/>
      <c r="H105" s="96"/>
      <c r="I105" s="96"/>
      <c r="J105" s="97"/>
      <c r="K105" s="98"/>
      <c r="L105" s="99"/>
      <c r="M105" s="98"/>
      <c r="N105" s="99"/>
      <c r="O105" s="145"/>
      <c r="P105" s="100"/>
      <c r="Q105" s="127" t="str">
        <f>IF($T105, IF($U105=FALSE, mavat_number_missing, IF( $V105=FALSE,approval_date_missing,IF(תכנון!$W105=FALSE,approval_date_out_of_range,IF($X105,passed_check,$S105)))),mitacham_name_missing)</f>
        <v>יש להזין שם מתחם</v>
      </c>
      <c r="R105" s="128"/>
      <c r="S105" s="128" t="str">
        <f t="shared" si="18"/>
        <v>יש להזין נתונים נוספים על מנת לקבוע האם התכנית רלוונטית לדרישות הקול הקורא</v>
      </c>
      <c r="T105" s="129" t="b">
        <f t="shared" si="19"/>
        <v>0</v>
      </c>
      <c r="U105" s="129" t="b">
        <f t="shared" si="20"/>
        <v>0</v>
      </c>
      <c r="V105" s="129" t="b">
        <f t="shared" si="21"/>
        <v>0</v>
      </c>
      <c r="W105" s="130" t="str">
        <f t="shared" ca="1" si="22"/>
        <v/>
      </c>
      <c r="X105" s="129" t="b">
        <f t="shared" si="23"/>
        <v>0</v>
      </c>
      <c r="Y105" s="131" t="b">
        <f t="shared" ca="1" si="24"/>
        <v>0</v>
      </c>
      <c r="Z105" s="129" t="b">
        <f t="shared" si="25"/>
        <v>0</v>
      </c>
      <c r="AA105" s="129" t="b">
        <f t="shared" si="26"/>
        <v>0</v>
      </c>
      <c r="AB105" s="129" t="b">
        <f t="shared" si="17"/>
        <v>0</v>
      </c>
      <c r="AC105" s="129" t="b">
        <f t="shared" ca="1" si="27"/>
        <v>0</v>
      </c>
      <c r="AD105" s="129" t="b">
        <f t="shared" ca="1" si="28"/>
        <v>0</v>
      </c>
      <c r="AE105" s="129" t="b">
        <f t="shared" ca="1" si="29"/>
        <v>0</v>
      </c>
      <c r="AF105" s="129" t="b">
        <f t="shared" ca="1" si="30"/>
        <v>0</v>
      </c>
      <c r="AG105" s="129"/>
      <c r="AH105" s="31">
        <f t="shared" ca="1" si="31"/>
        <v>0</v>
      </c>
      <c r="AI105" s="30">
        <f t="shared" ca="1" si="32"/>
        <v>0</v>
      </c>
    </row>
    <row r="106" spans="2:35" x14ac:dyDescent="0.2">
      <c r="B106" s="132">
        <v>98</v>
      </c>
      <c r="C106" s="96"/>
      <c r="D106" s="96"/>
      <c r="E106" s="96"/>
      <c r="F106" s="96"/>
      <c r="G106" s="96"/>
      <c r="H106" s="96"/>
      <c r="I106" s="96"/>
      <c r="J106" s="97"/>
      <c r="K106" s="98"/>
      <c r="L106" s="99"/>
      <c r="M106" s="98"/>
      <c r="N106" s="99"/>
      <c r="O106" s="145"/>
      <c r="P106" s="100"/>
      <c r="Q106" s="127" t="str">
        <f>IF($T106, IF($U106=FALSE, mavat_number_missing, IF( $V106=FALSE,approval_date_missing,IF(תכנון!$W106=FALSE,approval_date_out_of_range,IF($X106,passed_check,$S106)))),mitacham_name_missing)</f>
        <v>יש להזין שם מתחם</v>
      </c>
      <c r="R106" s="128"/>
      <c r="S106" s="128" t="str">
        <f t="shared" si="18"/>
        <v>יש להזין נתונים נוספים על מנת לקבוע האם התכנית רלוונטית לדרישות הקול הקורא</v>
      </c>
      <c r="T106" s="129" t="b">
        <f t="shared" si="19"/>
        <v>0</v>
      </c>
      <c r="U106" s="129" t="b">
        <f t="shared" si="20"/>
        <v>0</v>
      </c>
      <c r="V106" s="129" t="b">
        <f t="shared" si="21"/>
        <v>0</v>
      </c>
      <c r="W106" s="130" t="str">
        <f t="shared" ca="1" si="22"/>
        <v/>
      </c>
      <c r="X106" s="129" t="b">
        <f t="shared" si="23"/>
        <v>0</v>
      </c>
      <c r="Y106" s="131" t="b">
        <f t="shared" ca="1" si="24"/>
        <v>0</v>
      </c>
      <c r="Z106" s="129" t="b">
        <f t="shared" si="25"/>
        <v>0</v>
      </c>
      <c r="AA106" s="129" t="b">
        <f t="shared" si="26"/>
        <v>0</v>
      </c>
      <c r="AB106" s="129" t="b">
        <f t="shared" si="17"/>
        <v>0</v>
      </c>
      <c r="AC106" s="129" t="b">
        <f t="shared" ca="1" si="27"/>
        <v>0</v>
      </c>
      <c r="AD106" s="129" t="b">
        <f t="shared" ca="1" si="28"/>
        <v>0</v>
      </c>
      <c r="AE106" s="129" t="b">
        <f t="shared" ca="1" si="29"/>
        <v>0</v>
      </c>
      <c r="AF106" s="129" t="b">
        <f t="shared" ca="1" si="30"/>
        <v>0</v>
      </c>
      <c r="AG106" s="129"/>
      <c r="AH106" s="31">
        <f t="shared" ca="1" si="31"/>
        <v>0</v>
      </c>
      <c r="AI106" s="30">
        <f t="shared" ca="1" si="32"/>
        <v>0</v>
      </c>
    </row>
    <row r="107" spans="2:35" x14ac:dyDescent="0.2">
      <c r="B107" s="132">
        <v>99</v>
      </c>
      <c r="C107" s="96"/>
      <c r="D107" s="96"/>
      <c r="E107" s="96"/>
      <c r="F107" s="96"/>
      <c r="G107" s="96"/>
      <c r="H107" s="96"/>
      <c r="I107" s="96"/>
      <c r="J107" s="97"/>
      <c r="K107" s="98"/>
      <c r="L107" s="99"/>
      <c r="M107" s="98"/>
      <c r="N107" s="99"/>
      <c r="O107" s="145"/>
      <c r="P107" s="100"/>
      <c r="Q107" s="127" t="str">
        <f>IF($T107, IF($U107=FALSE, mavat_number_missing, IF( $V107=FALSE,approval_date_missing,IF(תכנון!$W107=FALSE,approval_date_out_of_range,IF($X107,passed_check,$S107)))),mitacham_name_missing)</f>
        <v>יש להזין שם מתחם</v>
      </c>
      <c r="R107" s="128"/>
      <c r="S107" s="128" t="str">
        <f t="shared" si="18"/>
        <v>יש להזין נתונים נוספים על מנת לקבוע האם התכנית רלוונטית לדרישות הקול הקורא</v>
      </c>
      <c r="T107" s="129" t="b">
        <f t="shared" si="19"/>
        <v>0</v>
      </c>
      <c r="U107" s="129" t="b">
        <f t="shared" si="20"/>
        <v>0</v>
      </c>
      <c r="V107" s="129" t="b">
        <f t="shared" si="21"/>
        <v>0</v>
      </c>
      <c r="W107" s="130" t="str">
        <f t="shared" ca="1" si="22"/>
        <v/>
      </c>
      <c r="X107" s="129" t="b">
        <f t="shared" si="23"/>
        <v>0</v>
      </c>
      <c r="Y107" s="131" t="b">
        <f t="shared" ca="1" si="24"/>
        <v>0</v>
      </c>
      <c r="Z107" s="129" t="b">
        <f t="shared" si="25"/>
        <v>0</v>
      </c>
      <c r="AA107" s="129" t="b">
        <f t="shared" si="26"/>
        <v>0</v>
      </c>
      <c r="AB107" s="129" t="b">
        <f t="shared" si="17"/>
        <v>0</v>
      </c>
      <c r="AC107" s="129" t="b">
        <f t="shared" ca="1" si="27"/>
        <v>0</v>
      </c>
      <c r="AD107" s="129" t="b">
        <f t="shared" ca="1" si="28"/>
        <v>0</v>
      </c>
      <c r="AE107" s="129" t="b">
        <f t="shared" ca="1" si="29"/>
        <v>0</v>
      </c>
      <c r="AF107" s="129" t="b">
        <f t="shared" ca="1" si="30"/>
        <v>0</v>
      </c>
      <c r="AG107" s="129"/>
      <c r="AH107" s="31">
        <f t="shared" ca="1" si="31"/>
        <v>0</v>
      </c>
      <c r="AI107" s="30">
        <f t="shared" ca="1" si="32"/>
        <v>0</v>
      </c>
    </row>
    <row r="108" spans="2:35" x14ac:dyDescent="0.2">
      <c r="B108" s="133">
        <v>100</v>
      </c>
      <c r="C108" s="96"/>
      <c r="D108" s="96"/>
      <c r="E108" s="96"/>
      <c r="F108" s="96"/>
      <c r="G108" s="96"/>
      <c r="H108" s="96"/>
      <c r="I108" s="96"/>
      <c r="J108" s="97"/>
      <c r="K108" s="98"/>
      <c r="L108" s="99"/>
      <c r="M108" s="98"/>
      <c r="N108" s="99"/>
      <c r="O108" s="145"/>
      <c r="P108" s="100"/>
      <c r="Q108" s="127" t="str">
        <f>IF($T108, IF($U108=FALSE, mavat_number_missing, IF( $V108=FALSE,approval_date_missing,IF(תכנון!$W108=FALSE,approval_date_out_of_range,IF($X108,passed_check,$S108)))),mitacham_name_missing)</f>
        <v>יש להזין שם מתחם</v>
      </c>
      <c r="R108" s="128"/>
      <c r="S108" s="128" t="str">
        <f t="shared" si="18"/>
        <v>יש להזין נתונים נוספים על מנת לקבוע האם התכנית רלוונטית לדרישות הקול הקורא</v>
      </c>
      <c r="T108" s="129" t="b">
        <f t="shared" si="19"/>
        <v>0</v>
      </c>
      <c r="U108" s="129" t="b">
        <f t="shared" si="20"/>
        <v>0</v>
      </c>
      <c r="V108" s="129" t="b">
        <f t="shared" si="21"/>
        <v>0</v>
      </c>
      <c r="W108" s="130" t="str">
        <f t="shared" ca="1" si="22"/>
        <v/>
      </c>
      <c r="X108" s="129" t="b">
        <f t="shared" si="23"/>
        <v>0</v>
      </c>
      <c r="Y108" s="131" t="b">
        <f t="shared" ca="1" si="24"/>
        <v>0</v>
      </c>
      <c r="Z108" s="129" t="b">
        <f t="shared" si="25"/>
        <v>0</v>
      </c>
      <c r="AA108" s="129" t="b">
        <f t="shared" si="26"/>
        <v>0</v>
      </c>
      <c r="AB108" s="129" t="b">
        <f t="shared" si="17"/>
        <v>0</v>
      </c>
      <c r="AC108" s="129" t="b">
        <f t="shared" ca="1" si="27"/>
        <v>0</v>
      </c>
      <c r="AD108" s="129" t="b">
        <f t="shared" ca="1" si="28"/>
        <v>0</v>
      </c>
      <c r="AE108" s="129" t="b">
        <f t="shared" ca="1" si="29"/>
        <v>0</v>
      </c>
      <c r="AF108" s="129" t="b">
        <f t="shared" ca="1" si="30"/>
        <v>0</v>
      </c>
      <c r="AG108" s="129"/>
      <c r="AH108" s="31">
        <f t="shared" ca="1" si="31"/>
        <v>0</v>
      </c>
      <c r="AI108" s="30">
        <f t="shared" ca="1" si="32"/>
        <v>0</v>
      </c>
    </row>
    <row r="109" spans="2:35" ht="15" x14ac:dyDescent="0.25">
      <c r="AB109" s="134"/>
      <c r="AC109" s="134"/>
      <c r="AD109" s="134"/>
      <c r="AE109" s="135">
        <f ca="1">COUNTIF(AE9:AE108,"=TRUE")</f>
        <v>0</v>
      </c>
      <c r="AF109" s="136">
        <f ca="1">COUNTIF(AF9:AF108,"=TRUE")</f>
        <v>0</v>
      </c>
      <c r="AG109" s="129"/>
      <c r="AH109" s="48">
        <f ca="1">SUM(AH9:AH108)</f>
        <v>0</v>
      </c>
      <c r="AI109" s="49">
        <f ca="1">SUM(AI9:AI108)</f>
        <v>0</v>
      </c>
    </row>
    <row r="110" spans="2:35" ht="15" hidden="1" x14ac:dyDescent="0.25">
      <c r="AB110" s="134"/>
      <c r="AC110" s="134"/>
      <c r="AD110" s="134"/>
      <c r="AE110" s="137" t="s">
        <v>325</v>
      </c>
      <c r="AF110" s="138" t="s">
        <v>307</v>
      </c>
      <c r="AG110" s="129"/>
      <c r="AH110" s="137" t="s">
        <v>325</v>
      </c>
      <c r="AI110" s="139" t="s">
        <v>307</v>
      </c>
    </row>
    <row r="111" spans="2:35" ht="15" hidden="1" x14ac:dyDescent="0.25">
      <c r="AB111" s="134"/>
      <c r="AC111" s="134"/>
      <c r="AD111" s="134"/>
      <c r="AE111" s="129"/>
      <c r="AF111" s="129"/>
      <c r="AG111" s="129"/>
      <c r="AH111" s="32"/>
      <c r="AI111" s="32"/>
    </row>
    <row r="112" spans="2:35" ht="15" hidden="1" x14ac:dyDescent="0.25">
      <c r="AB112" s="134"/>
      <c r="AC112" s="134"/>
      <c r="AD112" s="134"/>
      <c r="AE112" s="140" t="s">
        <v>322</v>
      </c>
      <c r="AF112" s="141" t="s">
        <v>308</v>
      </c>
      <c r="AG112" s="134"/>
      <c r="AI112" s="46" t="s">
        <v>309</v>
      </c>
    </row>
    <row r="113" spans="28:37" hidden="1" x14ac:dyDescent="0.2">
      <c r="AB113" s="134"/>
      <c r="AC113" s="134"/>
      <c r="AD113" s="134"/>
      <c r="AE113" s="142" t="b">
        <f ca="1">IF($AE$109&gt;1,TRUE,FALSE)</f>
        <v>0</v>
      </c>
      <c r="AF113" s="143" t="e">
        <f ca="1" xml:space="preserve"> (AE109/AF109)&gt;=0.25</f>
        <v>#DIV/0!</v>
      </c>
      <c r="AG113" s="144"/>
      <c r="AI113" s="46" t="e">
        <f ca="1" xml:space="preserve"> (AH109/AI109)&gt;=0.25</f>
        <v>#DIV/0!</v>
      </c>
    </row>
    <row r="114" spans="28:37" hidden="1" x14ac:dyDescent="0.2"/>
    <row r="115" spans="28:37" hidden="1" x14ac:dyDescent="0.2"/>
    <row r="116" spans="28:37" hidden="1" x14ac:dyDescent="0.2"/>
    <row r="117" spans="28:37" hidden="1" x14ac:dyDescent="0.2"/>
    <row r="118" spans="28:37" hidden="1" x14ac:dyDescent="0.2"/>
    <row r="119" spans="28:37" hidden="1" x14ac:dyDescent="0.2">
      <c r="AK119" s="8" t="s">
        <v>358</v>
      </c>
    </row>
    <row r="120" spans="28:37" hidden="1" x14ac:dyDescent="0.2">
      <c r="AK120" s="8" t="s">
        <v>359</v>
      </c>
    </row>
    <row r="121" spans="28:37" hidden="1" x14ac:dyDescent="0.2">
      <c r="AK121" s="8" t="s">
        <v>360</v>
      </c>
    </row>
    <row r="122" spans="28:37" hidden="1" x14ac:dyDescent="0.2">
      <c r="AK122" s="8" t="s">
        <v>361</v>
      </c>
    </row>
  </sheetData>
  <sheetProtection algorithmName="SHA-512" hashValue="jeQZ16hlVmCif42TdiNQ4YLQ7biNEm5VCiqfCASYiJmhmxTwyIo+3qvAFe4l6WH9o336mC1Nd2XeIRBY19SYlg==" saltValue="YjJsxgyKy/G3Eq6BXHKlIQ==" spinCount="100000" sheet="1" formatCells="0" formatColumns="0" formatRows="0"/>
  <conditionalFormatting sqref="Q9:Q108">
    <cfRule type="cellIs" dxfId="20" priority="15" operator="equal">
      <formula>$T$7</formula>
    </cfRule>
    <cfRule type="cellIs" dxfId="19" priority="18" operator="equal">
      <formula>$Y$7</formula>
    </cfRule>
  </conditionalFormatting>
  <conditionalFormatting sqref="Q9:Q108">
    <cfRule type="cellIs" dxfId="18" priority="12" operator="equal">
      <formula>$AC$7</formula>
    </cfRule>
  </conditionalFormatting>
  <conditionalFormatting sqref="Q9:Q108">
    <cfRule type="cellIs" dxfId="17" priority="10" operator="equal">
      <formula>$AB$7</formula>
    </cfRule>
  </conditionalFormatting>
  <conditionalFormatting sqref="Q9:Q108">
    <cfRule type="cellIs" dxfId="16" priority="1" operator="equal">
      <formula>mavat_number_missing</formula>
    </cfRule>
    <cfRule type="cellIs" dxfId="15" priority="2" operator="equal">
      <formula>"mavat_number_missing"</formula>
    </cfRule>
  </conditionalFormatting>
  <dataValidations count="4">
    <dataValidation type="whole" allowBlank="1" showInputMessage="1" showErrorMessage="1" sqref="H9:J108" xr:uid="{7BE3B74B-106D-4F00-BE8F-701AFBC4E7B2}">
      <formula1>0</formula1>
      <formula2>999999999999</formula2>
    </dataValidation>
    <dataValidation type="list" allowBlank="1" showInputMessage="1" showErrorMessage="1" sqref="G9:G108" xr:uid="{321171C5-D751-4C34-884A-20D0137B497C}">
      <formula1>samchut</formula1>
    </dataValidation>
    <dataValidation type="date" operator="lessThan" allowBlank="1" showInputMessage="1" showErrorMessage="1" sqref="K9:N108" xr:uid="{A1438078-9EBB-4635-9283-7997AB97CD79}">
      <formula1>תאריך_סוף</formula1>
    </dataValidation>
    <dataValidation type="list" allowBlank="1" showInputMessage="1" showErrorMessage="1" sqref="O9:O108" xr:uid="{DB5DEB68-1A44-4CEE-8558-187C40A6D1FE}">
      <formula1>$AN$2:$AN$7</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16" operator="containsText" id="{BD01B21E-9778-4D39-94D9-9E5DF24AB9BA}">
            <xm:f>NOT(ISERROR(SEARCH($T$7,S9)))</xm:f>
            <xm:f>$T$7</xm:f>
            <x14:dxf>
              <font>
                <b/>
                <i val="0"/>
                <color rgb="FFC00000"/>
              </font>
            </x14:dxf>
          </x14:cfRule>
          <xm:sqref>S9:S108</xm:sqref>
        </x14:conditionalFormatting>
        <x14:conditionalFormatting xmlns:xm="http://schemas.microsoft.com/office/excel/2006/main">
          <x14:cfRule type="containsText" priority="13" operator="containsText" id="{86C4D231-891E-4FC8-9423-0F754F9244F9}">
            <xm:f>NOT(ISERROR(SEARCH($W$7,Q9)))</xm:f>
            <xm:f>$W$7</xm:f>
            <x14:dxf>
              <font>
                <b/>
                <i val="0"/>
                <color rgb="FFC00000"/>
              </font>
            </x14:dxf>
          </x14:cfRule>
          <x14:cfRule type="containsText" priority="14" operator="containsText" id="{82813499-5C14-4E40-B457-2E484A57E6C9}">
            <xm:f>NOT(ISERROR(SEARCH($V$7,Q9)))</xm:f>
            <xm:f>$V$7</xm:f>
            <x14:dxf>
              <font>
                <b/>
                <i val="0"/>
                <color rgb="FFC00000"/>
              </font>
            </x14:dxf>
          </x14:cfRule>
          <xm:sqref>Q9:Q108</xm:sqref>
        </x14:conditionalFormatting>
        <x14:conditionalFormatting xmlns:xm="http://schemas.microsoft.com/office/excel/2006/main">
          <x14:cfRule type="containsText" priority="11" operator="containsText" id="{E26F678D-8FE3-42BD-B5A4-26413F54532D}">
            <xm:f>NOT(ISERROR(SEARCH($Z$7,Q9)))</xm:f>
            <xm:f>$Z$7</xm:f>
            <x14:dxf>
              <font>
                <b/>
                <i val="0"/>
                <color theme="9" tint="-0.499984740745262"/>
              </font>
            </x14:dxf>
          </x14:cfRule>
          <xm:sqref>Q9:Q108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1D7C6-4F06-4C1C-877F-CB1DFC99AAFD}">
  <dimension ref="A1:AE82"/>
  <sheetViews>
    <sheetView rightToLeft="1" tabSelected="1" topLeftCell="A6" zoomScale="70" zoomScaleNormal="70" workbookViewId="0">
      <selection activeCell="G21" sqref="G21"/>
    </sheetView>
  </sheetViews>
  <sheetFormatPr defaultColWidth="0" defaultRowHeight="14.25" zeroHeight="1" x14ac:dyDescent="0.2"/>
  <cols>
    <col min="1" max="1" width="9" style="8" customWidth="1"/>
    <col min="2" max="3" width="2.375" style="8" customWidth="1"/>
    <col min="4" max="4" width="4.875" style="8" customWidth="1"/>
    <col min="5" max="5" width="18.375" style="8" customWidth="1"/>
    <col min="6" max="8" width="30.5" style="8" customWidth="1"/>
    <col min="9" max="9" width="18" style="8" bestFit="1" customWidth="1"/>
    <col min="10" max="10" width="19.625" style="8" customWidth="1"/>
    <col min="11" max="11" width="16.25" style="8" customWidth="1"/>
    <col min="12" max="12" width="17.125" style="8" customWidth="1"/>
    <col min="13" max="13" width="16.75" style="8" customWidth="1"/>
    <col min="14" max="14" width="53.25" style="8" customWidth="1"/>
    <col min="15" max="15" width="10.875" style="8" hidden="1" customWidth="1"/>
    <col min="16" max="16" width="15.375" style="8" hidden="1" customWidth="1"/>
    <col min="17" max="17" width="19.25" style="8" hidden="1" customWidth="1"/>
    <col min="18" max="18" width="23" style="8" hidden="1" customWidth="1"/>
    <col min="19" max="19" width="23.375" style="8" hidden="1" customWidth="1"/>
    <col min="20" max="20" width="41.625" style="8" hidden="1" customWidth="1"/>
    <col min="21" max="21" width="42.875" style="8" hidden="1" customWidth="1"/>
    <col min="22" max="22" width="26.75" style="8" hidden="1" customWidth="1"/>
    <col min="23" max="23" width="29.125" style="8" hidden="1" customWidth="1"/>
    <col min="24" max="24" width="18.25" style="8" hidden="1" customWidth="1"/>
    <col min="25" max="25" width="6.75" style="8" hidden="1" customWidth="1"/>
    <col min="26" max="26" width="28.5" style="8" hidden="1" customWidth="1"/>
    <col min="27" max="27" width="5.125" style="8" hidden="1" customWidth="1"/>
    <col min="28" max="28" width="4.5" style="8" hidden="1" customWidth="1"/>
    <col min="29" max="29" width="61.125" style="8" hidden="1" customWidth="1"/>
    <col min="30" max="30" width="37.25" style="8" hidden="1" customWidth="1"/>
    <col min="31" max="31" width="0" style="8" hidden="1" customWidth="1"/>
    <col min="32" max="16384" width="0" style="8" hidden="1"/>
  </cols>
  <sheetData>
    <row r="1" spans="1:17" x14ac:dyDescent="0.2"/>
    <row r="2" spans="1:17" s="42" customFormat="1" ht="23.25" customHeight="1" x14ac:dyDescent="0.4">
      <c r="A2" s="105"/>
      <c r="B2" s="104" t="s">
        <v>347</v>
      </c>
      <c r="C2" s="105"/>
      <c r="D2" s="106"/>
      <c r="E2" s="106"/>
      <c r="F2" s="106"/>
      <c r="G2" s="106"/>
      <c r="H2" s="106"/>
      <c r="I2" s="106"/>
      <c r="J2" s="105"/>
      <c r="K2" s="105"/>
      <c r="L2" s="105"/>
      <c r="M2" s="105"/>
      <c r="N2" s="105"/>
    </row>
    <row r="3" spans="1:17" s="42" customFormat="1" ht="26.25" x14ac:dyDescent="0.4">
      <c r="D3" s="109"/>
      <c r="E3" s="110"/>
    </row>
    <row r="4" spans="1:17" s="42" customFormat="1" ht="18" x14ac:dyDescent="0.2">
      <c r="B4" s="112"/>
      <c r="C4" s="112"/>
      <c r="D4" s="111" t="s">
        <v>356</v>
      </c>
      <c r="E4" s="112"/>
      <c r="F4" s="112"/>
      <c r="G4" s="112"/>
      <c r="H4" s="112"/>
      <c r="I4" s="112"/>
      <c r="J4" s="112"/>
      <c r="K4" s="112"/>
      <c r="L4" s="112"/>
      <c r="M4" s="112"/>
      <c r="N4" s="112"/>
      <c r="O4" s="112"/>
      <c r="P4" s="112"/>
      <c r="Q4" s="112"/>
    </row>
    <row r="5" spans="1:17" s="42" customFormat="1" ht="18" x14ac:dyDescent="0.2">
      <c r="B5" s="112"/>
      <c r="C5" s="112"/>
      <c r="E5" s="112"/>
      <c r="F5" s="112"/>
      <c r="G5" s="112"/>
      <c r="H5" s="112"/>
      <c r="I5" s="112"/>
      <c r="J5" s="112"/>
      <c r="K5" s="112"/>
      <c r="L5" s="112"/>
      <c r="M5" s="112"/>
      <c r="N5" s="112"/>
      <c r="O5" s="112"/>
      <c r="P5" s="112"/>
      <c r="Q5" s="112"/>
    </row>
    <row r="6" spans="1:17" x14ac:dyDescent="0.2"/>
    <row r="7" spans="1:17" ht="23.25" x14ac:dyDescent="0.35">
      <c r="B7" s="146"/>
      <c r="C7" s="146"/>
      <c r="D7" s="147" t="s">
        <v>341</v>
      </c>
      <c r="E7" s="146"/>
      <c r="F7" s="146"/>
      <c r="G7" s="146"/>
      <c r="H7" s="146"/>
      <c r="I7" s="146"/>
      <c r="J7" s="146"/>
      <c r="K7" s="146"/>
      <c r="L7" s="146"/>
      <c r="M7" s="146"/>
      <c r="N7" s="146"/>
    </row>
    <row r="8" spans="1:17" ht="23.25" x14ac:dyDescent="0.35">
      <c r="B8" s="146"/>
      <c r="D8" s="148"/>
    </row>
    <row r="9" spans="1:17" ht="15" x14ac:dyDescent="0.25">
      <c r="B9" s="49"/>
      <c r="C9" s="32"/>
      <c r="D9" s="111" t="s">
        <v>400</v>
      </c>
      <c r="E9" s="32"/>
      <c r="F9" s="32"/>
      <c r="G9" s="32"/>
      <c r="H9" s="32"/>
      <c r="I9" s="32"/>
      <c r="J9" s="32"/>
      <c r="K9" s="32"/>
      <c r="L9" s="32"/>
      <c r="M9" s="32"/>
    </row>
    <row r="10" spans="1:17" ht="15" x14ac:dyDescent="0.25">
      <c r="B10" s="49"/>
      <c r="C10" s="32"/>
      <c r="D10" s="205" t="s">
        <v>409</v>
      </c>
      <c r="E10" s="32"/>
      <c r="F10" s="32"/>
      <c r="G10" s="32"/>
      <c r="H10" s="32"/>
      <c r="I10" s="32"/>
      <c r="J10" s="32"/>
      <c r="K10" s="32"/>
      <c r="L10" s="32"/>
      <c r="M10" s="32"/>
    </row>
    <row r="11" spans="1:17" ht="15" x14ac:dyDescent="0.25">
      <c r="B11" s="49"/>
      <c r="C11" s="32"/>
      <c r="D11" s="111" t="s">
        <v>357</v>
      </c>
      <c r="E11" s="32"/>
      <c r="F11" s="32"/>
      <c r="G11" s="32"/>
      <c r="H11" s="32"/>
      <c r="I11" s="32"/>
      <c r="J11" s="32"/>
      <c r="K11" s="32"/>
      <c r="L11" s="32"/>
      <c r="M11" s="32"/>
      <c r="P11" s="8" t="s">
        <v>343</v>
      </c>
      <c r="Q11" s="8" t="s">
        <v>344</v>
      </c>
    </row>
    <row r="12" spans="1:17" ht="15" x14ac:dyDescent="0.25">
      <c r="B12" s="49"/>
      <c r="C12" s="32"/>
      <c r="D12" s="111"/>
      <c r="E12" s="32"/>
      <c r="F12" s="32"/>
      <c r="G12" s="32"/>
      <c r="H12" s="32"/>
      <c r="I12" s="32"/>
      <c r="J12" s="32"/>
      <c r="K12" s="32"/>
      <c r="L12" s="32"/>
      <c r="M12" s="32"/>
    </row>
    <row r="13" spans="1:17" ht="18.75" thickBot="1" x14ac:dyDescent="0.25">
      <c r="B13" s="146"/>
      <c r="D13" s="112"/>
      <c r="E13" s="149" t="s">
        <v>381</v>
      </c>
    </row>
    <row r="14" spans="1:17" ht="15" thickBot="1" x14ac:dyDescent="0.25">
      <c r="B14" s="146"/>
      <c r="D14" s="42" t="s">
        <v>342</v>
      </c>
      <c r="E14" s="178"/>
      <c r="F14" s="8" t="str">
        <f>"  יחידות דיור בהיתרים במסלול חיזוק, אשר יתרמו סך של "&amp;ROUND(tama_hizuk_normalized,0)&amp;" יחידות דיור לסך יחידות הדיור המחושב "&amp;"(בהתאם לסעיף 6.2 בקול הקורא)"</f>
        <v xml:space="preserve">  יחידות דיור בהיתרים במסלול חיזוק, אשר יתרמו סך של 0 יחידות דיור לסך יחידות הדיור המחושב (בהתאם לסעיף 6.2 בקול הקורא)</v>
      </c>
      <c r="P14" s="150">
        <f>ROUND(E14*0.2,0)</f>
        <v>0</v>
      </c>
      <c r="Q14" s="150">
        <f>ROUND(E17/3,0)</f>
        <v>0</v>
      </c>
    </row>
    <row r="15" spans="1:17" ht="18" x14ac:dyDescent="0.25">
      <c r="B15" s="146"/>
      <c r="D15" s="42"/>
      <c r="E15" s="151"/>
      <c r="P15" s="150"/>
      <c r="Q15" s="150"/>
    </row>
    <row r="16" spans="1:17" ht="15" thickBot="1" x14ac:dyDescent="0.25">
      <c r="B16" s="146"/>
      <c r="D16" s="42"/>
      <c r="E16" s="149" t="s">
        <v>381</v>
      </c>
      <c r="F16" s="42"/>
    </row>
    <row r="17" spans="2:25" ht="15" thickBot="1" x14ac:dyDescent="0.25">
      <c r="B17" s="146"/>
      <c r="D17" s="42" t="s">
        <v>342</v>
      </c>
      <c r="E17" s="178"/>
      <c r="F17" s="8" t="str">
        <f>"  יחידות דיור בהיתרים במסלול הריסה ובנייה, אשר יתרמו סך של "&amp;ROUND(tama_reconstruct_normalized,0)&amp;" יחידות דיור לסך יחידות הדיור המחושב"&amp;"(בהתאם לסעיף 6.2 בקול הקורא)"</f>
        <v xml:space="preserve">  יחידות דיור בהיתרים במסלול הריסה ובנייה, אשר יתרמו סך של 0 יחידות דיור לסך יחידות הדיור המחושב(בהתאם לסעיף 6.2 בקול הקורא)</v>
      </c>
    </row>
    <row r="18" spans="2:25" ht="18" x14ac:dyDescent="0.25">
      <c r="B18" s="146"/>
      <c r="D18" s="42"/>
      <c r="E18" s="151"/>
    </row>
    <row r="19" spans="2:25" ht="18" x14ac:dyDescent="0.25">
      <c r="D19" s="42"/>
      <c r="E19" s="151"/>
    </row>
    <row r="20" spans="2:25" x14ac:dyDescent="0.2">
      <c r="D20" s="42"/>
    </row>
    <row r="21" spans="2:25" x14ac:dyDescent="0.2">
      <c r="D21" s="42"/>
    </row>
    <row r="22" spans="2:25" ht="23.25" x14ac:dyDescent="0.35">
      <c r="B22" s="146"/>
      <c r="C22" s="146"/>
      <c r="D22" s="146"/>
      <c r="E22" s="147" t="s">
        <v>340</v>
      </c>
      <c r="F22" s="146"/>
      <c r="G22" s="146"/>
      <c r="H22" s="146"/>
      <c r="I22" s="146"/>
      <c r="J22" s="146"/>
      <c r="K22" s="146"/>
      <c r="L22" s="146"/>
      <c r="M22" s="146"/>
      <c r="N22" s="146"/>
      <c r="R22" s="152" t="b">
        <f>IF(H28="",FALSE,TRUE)</f>
        <v>0</v>
      </c>
      <c r="S22" s="152" t="b">
        <f>IF(I28="",FALSE,TRUE)</f>
        <v>0</v>
      </c>
      <c r="T22" s="152" t="b">
        <f>IF(J28="",FALSE,TRUE)</f>
        <v>0</v>
      </c>
      <c r="U22" s="152" t="b">
        <f>IF(J28&gt;I28,FALSE,TRUE)</f>
        <v>1</v>
      </c>
      <c r="V22" s="152" t="b">
        <f>IF(AND(K28="",L28="",M28=""),FALSE,TRUE)</f>
        <v>0</v>
      </c>
      <c r="W22" s="152" t="b">
        <f>IF(SUM(K28:M28)&gt;J28,FALSE,TRUE)</f>
        <v>1</v>
      </c>
      <c r="X22" s="153" t="b">
        <f>IF(AND(P28=TRUE,Q28=TRUE,R22=TRUE,S22=TRUE,T22=TRUE,U22=TRUE,V22=TRUE,W22=TRUE),TRUE,FALSE)</f>
        <v>0</v>
      </c>
      <c r="Y22" s="153" t="b">
        <f>IF(X22=TRUE,SUM(K28:M28),FALSE)</f>
        <v>0</v>
      </c>
    </row>
    <row r="23" spans="2:25" ht="23.25" x14ac:dyDescent="0.35">
      <c r="B23" s="146"/>
      <c r="E23" s="148"/>
      <c r="R23" s="152"/>
      <c r="S23" s="152"/>
      <c r="T23" s="152"/>
      <c r="U23" s="152"/>
      <c r="V23" s="152"/>
      <c r="W23" s="152"/>
      <c r="X23" s="153"/>
      <c r="Y23" s="153"/>
    </row>
    <row r="24" spans="2:25" ht="23.25" x14ac:dyDescent="0.35">
      <c r="B24" s="146"/>
      <c r="D24" s="32" t="s">
        <v>404</v>
      </c>
      <c r="E24" s="154"/>
      <c r="F24" s="32"/>
      <c r="G24" s="32"/>
      <c r="H24" s="32"/>
      <c r="I24" s="32"/>
      <c r="J24" s="32"/>
      <c r="K24" s="32"/>
      <c r="L24" s="32"/>
      <c r="M24" s="32"/>
      <c r="N24" s="32"/>
      <c r="O24" s="32"/>
      <c r="P24" s="32"/>
      <c r="Q24" s="32"/>
      <c r="R24" s="152"/>
      <c r="S24" s="152"/>
      <c r="T24" s="152"/>
      <c r="U24" s="152"/>
      <c r="V24" s="152"/>
      <c r="W24" s="152"/>
      <c r="X24" s="153"/>
      <c r="Y24" s="153"/>
    </row>
    <row r="25" spans="2:25" ht="23.25" x14ac:dyDescent="0.35">
      <c r="B25" s="146"/>
      <c r="E25" s="148"/>
      <c r="R25" s="152"/>
      <c r="S25" s="152"/>
      <c r="T25" s="152"/>
      <c r="U25" s="152"/>
      <c r="V25" s="152"/>
      <c r="W25" s="152"/>
      <c r="X25" s="153"/>
      <c r="Y25" s="153"/>
    </row>
    <row r="26" spans="2:25" ht="15" thickBot="1" x14ac:dyDescent="0.25">
      <c r="B26" s="146"/>
      <c r="F26" s="8" t="s">
        <v>282</v>
      </c>
      <c r="R26" s="152" t="b">
        <f t="shared" ref="R26:R56" si="0">IF(H29="",FALSE,TRUE)</f>
        <v>0</v>
      </c>
      <c r="S26" s="152" t="b">
        <f t="shared" ref="S26:S56" si="1">IF(I29="",FALSE,TRUE)</f>
        <v>0</v>
      </c>
      <c r="T26" s="152" t="b">
        <f t="shared" ref="T26:T56" si="2">IF(J29="",FALSE,TRUE)</f>
        <v>0</v>
      </c>
      <c r="U26" s="152" t="b">
        <f t="shared" ref="U26:U56" si="3">IF(J29&gt;I29,FALSE,TRUE)</f>
        <v>1</v>
      </c>
      <c r="V26" s="152" t="b">
        <f t="shared" ref="V26:V56" si="4">IF(AND(K29="",L29="",M29=""),FALSE,TRUE)</f>
        <v>0</v>
      </c>
      <c r="W26" s="152" t="b">
        <f t="shared" ref="W26:W56" si="5">IF(SUM(K29:M29)&gt;J29,FALSE,TRUE)</f>
        <v>1</v>
      </c>
      <c r="X26" s="153" t="b">
        <f t="shared" ref="X26:X56" si="6">IF(AND(P29=TRUE,Q29=TRUE,R26=TRUE,S26=TRUE,T26=TRUE,U26=TRUE,V26=TRUE,W26=TRUE),TRUE,FALSE)</f>
        <v>0</v>
      </c>
      <c r="Y26" s="153" t="b">
        <f t="shared" ref="Y26:Y56" si="7">IF(X26=TRUE,SUM(K29:M29),FALSE)</f>
        <v>0</v>
      </c>
    </row>
    <row r="27" spans="2:25" ht="60" x14ac:dyDescent="0.2">
      <c r="B27" s="146"/>
      <c r="E27" s="155" t="s">
        <v>283</v>
      </c>
      <c r="F27" s="156" t="s">
        <v>382</v>
      </c>
      <c r="G27" s="156" t="s">
        <v>383</v>
      </c>
      <c r="H27" s="156" t="s">
        <v>384</v>
      </c>
      <c r="I27" s="156" t="s">
        <v>385</v>
      </c>
      <c r="J27" s="156" t="s">
        <v>386</v>
      </c>
      <c r="K27" s="156" t="s">
        <v>387</v>
      </c>
      <c r="L27" s="156" t="s">
        <v>388</v>
      </c>
      <c r="M27" s="156" t="s">
        <v>389</v>
      </c>
      <c r="N27" s="179" t="s">
        <v>390</v>
      </c>
      <c r="P27" s="157" t="s">
        <v>289</v>
      </c>
      <c r="Q27" s="157" t="s">
        <v>290</v>
      </c>
      <c r="R27" s="152" t="b">
        <f t="shared" si="0"/>
        <v>0</v>
      </c>
      <c r="S27" s="152" t="b">
        <f t="shared" si="1"/>
        <v>0</v>
      </c>
      <c r="T27" s="152" t="b">
        <f t="shared" si="2"/>
        <v>0</v>
      </c>
      <c r="U27" s="152" t="b">
        <f t="shared" si="3"/>
        <v>1</v>
      </c>
      <c r="V27" s="152" t="b">
        <f t="shared" si="4"/>
        <v>0</v>
      </c>
      <c r="W27" s="152" t="b">
        <f t="shared" si="5"/>
        <v>1</v>
      </c>
      <c r="X27" s="153" t="b">
        <f t="shared" si="6"/>
        <v>0</v>
      </c>
      <c r="Y27" s="153" t="b">
        <f t="shared" si="7"/>
        <v>0</v>
      </c>
    </row>
    <row r="28" spans="2:25" ht="15" x14ac:dyDescent="0.25">
      <c r="B28" s="146"/>
      <c r="D28" s="158">
        <v>1</v>
      </c>
      <c r="E28" s="169"/>
      <c r="F28" s="93"/>
      <c r="G28" s="93"/>
      <c r="H28" s="93"/>
      <c r="I28" s="195"/>
      <c r="J28" s="195"/>
      <c r="K28" s="195"/>
      <c r="L28" s="195"/>
      <c r="M28" s="196"/>
      <c r="N28" s="159" t="str">
        <f>IF(P28=FALSE,$P$82,IF(Q28=FALSE,$Q$82,IF(R22=FALSE,$R$79,IF(S22=FALSE,$S$79,IF(T22=FALSE,$T$79,IF(U22=FALSE,$U$79,IF(V22=FALSE,$V$79,IF(W22=FALSE,$W$79,IF(X22=TRUE,$X$79,"")))))))))</f>
        <v/>
      </c>
      <c r="P28" s="152" t="b">
        <f t="shared" ref="P28:Q28" si="8">IF(F28="",FALSE,TRUE)</f>
        <v>0</v>
      </c>
      <c r="Q28" s="152" t="b">
        <f t="shared" si="8"/>
        <v>0</v>
      </c>
      <c r="R28" s="152" t="b">
        <f t="shared" si="0"/>
        <v>0</v>
      </c>
      <c r="S28" s="152" t="b">
        <f t="shared" si="1"/>
        <v>0</v>
      </c>
      <c r="T28" s="152" t="b">
        <f t="shared" si="2"/>
        <v>0</v>
      </c>
      <c r="U28" s="152" t="b">
        <f t="shared" si="3"/>
        <v>1</v>
      </c>
      <c r="V28" s="152" t="b">
        <f t="shared" si="4"/>
        <v>0</v>
      </c>
      <c r="W28" s="152" t="b">
        <f t="shared" si="5"/>
        <v>1</v>
      </c>
      <c r="X28" s="153" t="b">
        <f t="shared" si="6"/>
        <v>0</v>
      </c>
      <c r="Y28" s="153" t="b">
        <f t="shared" si="7"/>
        <v>0</v>
      </c>
    </row>
    <row r="29" spans="2:25" ht="15" x14ac:dyDescent="0.25">
      <c r="B29" s="146"/>
      <c r="D29" s="160">
        <v>2</v>
      </c>
      <c r="E29" s="169"/>
      <c r="F29" s="93"/>
      <c r="G29" s="93"/>
      <c r="H29" s="93"/>
      <c r="I29" s="195"/>
      <c r="J29" s="195"/>
      <c r="K29" s="195"/>
      <c r="L29" s="195"/>
      <c r="M29" s="196"/>
      <c r="N29" s="159" t="str">
        <f t="shared" ref="N29:N59" si="9">IF(P29=FALSE,$P$82,IF(Q29=FALSE,$Q$82,IF(R26=FALSE,$R$79,IF(S26=FALSE,$S$79,IF(T26=FALSE,$T$79,IF(U26=FALSE,$U$79,IF(V26=FALSE,$V$79,IF(W26=FALSE,$W$79,IF(X26=TRUE,$X$79,"")))))))))</f>
        <v/>
      </c>
      <c r="P29" s="152" t="b">
        <f t="shared" ref="P29:P78" si="10">IF(F29="",FALSE,TRUE)</f>
        <v>0</v>
      </c>
      <c r="Q29" s="152" t="b">
        <f t="shared" ref="Q29:Q78" si="11">IF(G29="",FALSE,TRUE)</f>
        <v>0</v>
      </c>
      <c r="R29" s="152" t="b">
        <f t="shared" si="0"/>
        <v>0</v>
      </c>
      <c r="S29" s="152" t="b">
        <f t="shared" si="1"/>
        <v>0</v>
      </c>
      <c r="T29" s="152" t="b">
        <f t="shared" si="2"/>
        <v>0</v>
      </c>
      <c r="U29" s="152" t="b">
        <f t="shared" si="3"/>
        <v>1</v>
      </c>
      <c r="V29" s="152" t="b">
        <f t="shared" si="4"/>
        <v>0</v>
      </c>
      <c r="W29" s="152" t="b">
        <f t="shared" si="5"/>
        <v>1</v>
      </c>
      <c r="X29" s="153" t="b">
        <f t="shared" si="6"/>
        <v>0</v>
      </c>
      <c r="Y29" s="153" t="b">
        <f t="shared" si="7"/>
        <v>0</v>
      </c>
    </row>
    <row r="30" spans="2:25" ht="15" x14ac:dyDescent="0.25">
      <c r="B30" s="146"/>
      <c r="D30" s="160">
        <v>3</v>
      </c>
      <c r="E30" s="169"/>
      <c r="F30" s="93"/>
      <c r="G30" s="93"/>
      <c r="H30" s="93"/>
      <c r="I30" s="195"/>
      <c r="J30" s="195"/>
      <c r="K30" s="195"/>
      <c r="L30" s="195"/>
      <c r="M30" s="196"/>
      <c r="N30" s="159" t="str">
        <f t="shared" si="9"/>
        <v/>
      </c>
      <c r="P30" s="152" t="b">
        <f t="shared" si="10"/>
        <v>0</v>
      </c>
      <c r="Q30" s="152" t="b">
        <f t="shared" si="11"/>
        <v>0</v>
      </c>
      <c r="R30" s="152" t="b">
        <f t="shared" si="0"/>
        <v>0</v>
      </c>
      <c r="S30" s="152" t="b">
        <f t="shared" si="1"/>
        <v>0</v>
      </c>
      <c r="T30" s="152" t="b">
        <f t="shared" si="2"/>
        <v>0</v>
      </c>
      <c r="U30" s="152" t="b">
        <f t="shared" si="3"/>
        <v>1</v>
      </c>
      <c r="V30" s="152" t="b">
        <f t="shared" si="4"/>
        <v>0</v>
      </c>
      <c r="W30" s="152" t="b">
        <f t="shared" si="5"/>
        <v>1</v>
      </c>
      <c r="X30" s="153" t="b">
        <f t="shared" si="6"/>
        <v>0</v>
      </c>
      <c r="Y30" s="153" t="b">
        <f t="shared" si="7"/>
        <v>0</v>
      </c>
    </row>
    <row r="31" spans="2:25" ht="15" x14ac:dyDescent="0.25">
      <c r="D31" s="160">
        <v>4</v>
      </c>
      <c r="E31" s="169"/>
      <c r="F31" s="93"/>
      <c r="G31" s="93"/>
      <c r="H31" s="93"/>
      <c r="I31" s="195"/>
      <c r="J31" s="195"/>
      <c r="K31" s="195"/>
      <c r="L31" s="195"/>
      <c r="M31" s="196"/>
      <c r="N31" s="159" t="str">
        <f t="shared" si="9"/>
        <v/>
      </c>
      <c r="P31" s="152" t="b">
        <f t="shared" si="10"/>
        <v>0</v>
      </c>
      <c r="Q31" s="152" t="b">
        <f t="shared" si="11"/>
        <v>0</v>
      </c>
      <c r="R31" s="152" t="b">
        <f t="shared" si="0"/>
        <v>0</v>
      </c>
      <c r="S31" s="152" t="b">
        <f t="shared" si="1"/>
        <v>0</v>
      </c>
      <c r="T31" s="152" t="b">
        <f t="shared" si="2"/>
        <v>0</v>
      </c>
      <c r="U31" s="152" t="b">
        <f t="shared" si="3"/>
        <v>1</v>
      </c>
      <c r="V31" s="152" t="b">
        <f t="shared" si="4"/>
        <v>0</v>
      </c>
      <c r="W31" s="152" t="b">
        <f t="shared" si="5"/>
        <v>1</v>
      </c>
      <c r="X31" s="153" t="b">
        <f t="shared" si="6"/>
        <v>0</v>
      </c>
      <c r="Y31" s="153" t="b">
        <f t="shared" si="7"/>
        <v>0</v>
      </c>
    </row>
    <row r="32" spans="2:25" ht="15" x14ac:dyDescent="0.25">
      <c r="D32" s="160">
        <v>5</v>
      </c>
      <c r="E32" s="169"/>
      <c r="F32" s="93"/>
      <c r="G32" s="93"/>
      <c r="H32" s="93"/>
      <c r="I32" s="195"/>
      <c r="J32" s="195"/>
      <c r="K32" s="195"/>
      <c r="L32" s="195"/>
      <c r="M32" s="196"/>
      <c r="N32" s="159" t="str">
        <f t="shared" si="9"/>
        <v/>
      </c>
      <c r="P32" s="152" t="b">
        <f t="shared" si="10"/>
        <v>0</v>
      </c>
      <c r="Q32" s="152" t="b">
        <f t="shared" si="11"/>
        <v>0</v>
      </c>
      <c r="R32" s="152" t="b">
        <f t="shared" si="0"/>
        <v>0</v>
      </c>
      <c r="S32" s="152" t="b">
        <f t="shared" si="1"/>
        <v>0</v>
      </c>
      <c r="T32" s="152" t="b">
        <f t="shared" si="2"/>
        <v>0</v>
      </c>
      <c r="U32" s="152" t="b">
        <f t="shared" si="3"/>
        <v>1</v>
      </c>
      <c r="V32" s="152" t="b">
        <f t="shared" si="4"/>
        <v>0</v>
      </c>
      <c r="W32" s="152" t="b">
        <f t="shared" si="5"/>
        <v>1</v>
      </c>
      <c r="X32" s="153" t="b">
        <f t="shared" si="6"/>
        <v>0</v>
      </c>
      <c r="Y32" s="153" t="b">
        <f t="shared" si="7"/>
        <v>0</v>
      </c>
    </row>
    <row r="33" spans="4:25" ht="15" x14ac:dyDescent="0.25">
      <c r="D33" s="160">
        <v>6</v>
      </c>
      <c r="E33" s="170"/>
      <c r="F33" s="94"/>
      <c r="G33" s="94"/>
      <c r="H33" s="94"/>
      <c r="I33" s="197"/>
      <c r="J33" s="197"/>
      <c r="K33" s="197"/>
      <c r="L33" s="197"/>
      <c r="M33" s="197"/>
      <c r="N33" s="159" t="str">
        <f t="shared" si="9"/>
        <v/>
      </c>
      <c r="P33" s="152" t="b">
        <f t="shared" si="10"/>
        <v>0</v>
      </c>
      <c r="Q33" s="152" t="b">
        <f t="shared" si="11"/>
        <v>0</v>
      </c>
      <c r="R33" s="152" t="b">
        <f t="shared" si="0"/>
        <v>0</v>
      </c>
      <c r="S33" s="152" t="b">
        <f t="shared" si="1"/>
        <v>0</v>
      </c>
      <c r="T33" s="152" t="b">
        <f t="shared" si="2"/>
        <v>0</v>
      </c>
      <c r="U33" s="152" t="b">
        <f t="shared" si="3"/>
        <v>1</v>
      </c>
      <c r="V33" s="152" t="b">
        <f t="shared" si="4"/>
        <v>0</v>
      </c>
      <c r="W33" s="152" t="b">
        <f t="shared" si="5"/>
        <v>1</v>
      </c>
      <c r="X33" s="153" t="b">
        <f t="shared" si="6"/>
        <v>0</v>
      </c>
      <c r="Y33" s="153" t="b">
        <f t="shared" si="7"/>
        <v>0</v>
      </c>
    </row>
    <row r="34" spans="4:25" ht="15" x14ac:dyDescent="0.25">
      <c r="D34" s="160">
        <v>7</v>
      </c>
      <c r="E34" s="171"/>
      <c r="F34" s="95"/>
      <c r="G34" s="95"/>
      <c r="H34" s="95"/>
      <c r="I34" s="198"/>
      <c r="J34" s="198"/>
      <c r="K34" s="198"/>
      <c r="L34" s="198"/>
      <c r="M34" s="198"/>
      <c r="N34" s="159" t="str">
        <f t="shared" si="9"/>
        <v/>
      </c>
      <c r="P34" s="152" t="b">
        <f t="shared" si="10"/>
        <v>0</v>
      </c>
      <c r="Q34" s="152" t="b">
        <f t="shared" si="11"/>
        <v>0</v>
      </c>
      <c r="R34" s="152" t="b">
        <f t="shared" si="0"/>
        <v>0</v>
      </c>
      <c r="S34" s="152" t="b">
        <f t="shared" si="1"/>
        <v>0</v>
      </c>
      <c r="T34" s="152" t="b">
        <f t="shared" si="2"/>
        <v>0</v>
      </c>
      <c r="U34" s="152" t="b">
        <f t="shared" si="3"/>
        <v>1</v>
      </c>
      <c r="V34" s="152" t="b">
        <f t="shared" si="4"/>
        <v>0</v>
      </c>
      <c r="W34" s="152" t="b">
        <f t="shared" si="5"/>
        <v>1</v>
      </c>
      <c r="X34" s="153" t="b">
        <f t="shared" si="6"/>
        <v>0</v>
      </c>
      <c r="Y34" s="153" t="b">
        <f t="shared" si="7"/>
        <v>0</v>
      </c>
    </row>
    <row r="35" spans="4:25" ht="15" x14ac:dyDescent="0.25">
      <c r="D35" s="160">
        <v>8</v>
      </c>
      <c r="E35" s="173"/>
      <c r="F35" s="95"/>
      <c r="G35" s="95"/>
      <c r="H35" s="95"/>
      <c r="I35" s="198"/>
      <c r="J35" s="198"/>
      <c r="K35" s="198"/>
      <c r="L35" s="198"/>
      <c r="M35" s="198"/>
      <c r="N35" s="159" t="str">
        <f t="shared" si="9"/>
        <v/>
      </c>
      <c r="P35" s="152" t="b">
        <f t="shared" si="10"/>
        <v>0</v>
      </c>
      <c r="Q35" s="152" t="b">
        <f t="shared" si="11"/>
        <v>0</v>
      </c>
      <c r="R35" s="152" t="b">
        <f t="shared" si="0"/>
        <v>0</v>
      </c>
      <c r="S35" s="152" t="b">
        <f t="shared" si="1"/>
        <v>0</v>
      </c>
      <c r="T35" s="152" t="b">
        <f t="shared" si="2"/>
        <v>0</v>
      </c>
      <c r="U35" s="152" t="b">
        <f t="shared" si="3"/>
        <v>1</v>
      </c>
      <c r="V35" s="152" t="b">
        <f t="shared" si="4"/>
        <v>0</v>
      </c>
      <c r="W35" s="152" t="b">
        <f t="shared" si="5"/>
        <v>1</v>
      </c>
      <c r="X35" s="153" t="b">
        <f t="shared" si="6"/>
        <v>0</v>
      </c>
      <c r="Y35" s="153" t="b">
        <f t="shared" si="7"/>
        <v>0</v>
      </c>
    </row>
    <row r="36" spans="4:25" ht="15" x14ac:dyDescent="0.25">
      <c r="D36" s="160">
        <v>9</v>
      </c>
      <c r="E36" s="173"/>
      <c r="F36" s="95"/>
      <c r="G36" s="95"/>
      <c r="H36" s="95"/>
      <c r="I36" s="198"/>
      <c r="J36" s="198"/>
      <c r="K36" s="198"/>
      <c r="L36" s="198"/>
      <c r="M36" s="198"/>
      <c r="N36" s="159" t="str">
        <f t="shared" si="9"/>
        <v/>
      </c>
      <c r="P36" s="152" t="b">
        <f t="shared" si="10"/>
        <v>0</v>
      </c>
      <c r="Q36" s="152" t="b">
        <f t="shared" si="11"/>
        <v>0</v>
      </c>
      <c r="R36" s="152" t="b">
        <f t="shared" si="0"/>
        <v>0</v>
      </c>
      <c r="S36" s="152" t="b">
        <f t="shared" si="1"/>
        <v>0</v>
      </c>
      <c r="T36" s="152" t="b">
        <f t="shared" si="2"/>
        <v>0</v>
      </c>
      <c r="U36" s="152" t="b">
        <f t="shared" si="3"/>
        <v>1</v>
      </c>
      <c r="V36" s="152" t="b">
        <f t="shared" si="4"/>
        <v>0</v>
      </c>
      <c r="W36" s="152" t="b">
        <f t="shared" si="5"/>
        <v>1</v>
      </c>
      <c r="X36" s="153" t="b">
        <f t="shared" si="6"/>
        <v>0</v>
      </c>
      <c r="Y36" s="153" t="b">
        <f t="shared" si="7"/>
        <v>0</v>
      </c>
    </row>
    <row r="37" spans="4:25" ht="15" x14ac:dyDescent="0.25">
      <c r="D37" s="160">
        <v>10</v>
      </c>
      <c r="E37" s="173"/>
      <c r="F37" s="95"/>
      <c r="G37" s="95"/>
      <c r="H37" s="95"/>
      <c r="I37" s="198"/>
      <c r="J37" s="198"/>
      <c r="K37" s="198"/>
      <c r="L37" s="198"/>
      <c r="M37" s="198"/>
      <c r="N37" s="159" t="str">
        <f t="shared" si="9"/>
        <v/>
      </c>
      <c r="P37" s="152" t="b">
        <f t="shared" si="10"/>
        <v>0</v>
      </c>
      <c r="Q37" s="152" t="b">
        <f t="shared" si="11"/>
        <v>0</v>
      </c>
      <c r="R37" s="152" t="b">
        <f t="shared" si="0"/>
        <v>0</v>
      </c>
      <c r="S37" s="152" t="b">
        <f t="shared" si="1"/>
        <v>0</v>
      </c>
      <c r="T37" s="152" t="b">
        <f t="shared" si="2"/>
        <v>0</v>
      </c>
      <c r="U37" s="152" t="b">
        <f t="shared" si="3"/>
        <v>1</v>
      </c>
      <c r="V37" s="152" t="b">
        <f t="shared" si="4"/>
        <v>0</v>
      </c>
      <c r="W37" s="152" t="b">
        <f t="shared" si="5"/>
        <v>1</v>
      </c>
      <c r="X37" s="153" t="b">
        <f t="shared" si="6"/>
        <v>0</v>
      </c>
      <c r="Y37" s="153" t="b">
        <f t="shared" si="7"/>
        <v>0</v>
      </c>
    </row>
    <row r="38" spans="4:25" ht="15" x14ac:dyDescent="0.25">
      <c r="D38" s="160">
        <v>11</v>
      </c>
      <c r="E38" s="173"/>
      <c r="F38" s="95"/>
      <c r="G38" s="95"/>
      <c r="H38" s="95"/>
      <c r="I38" s="198"/>
      <c r="J38" s="198"/>
      <c r="K38" s="198"/>
      <c r="L38" s="198"/>
      <c r="M38" s="198"/>
      <c r="N38" s="159" t="str">
        <f t="shared" si="9"/>
        <v/>
      </c>
      <c r="P38" s="152" t="b">
        <f t="shared" si="10"/>
        <v>0</v>
      </c>
      <c r="Q38" s="152" t="b">
        <f t="shared" si="11"/>
        <v>0</v>
      </c>
      <c r="R38" s="152" t="b">
        <f t="shared" si="0"/>
        <v>0</v>
      </c>
      <c r="S38" s="152" t="b">
        <f t="shared" si="1"/>
        <v>0</v>
      </c>
      <c r="T38" s="152" t="b">
        <f t="shared" si="2"/>
        <v>0</v>
      </c>
      <c r="U38" s="152" t="b">
        <f t="shared" si="3"/>
        <v>1</v>
      </c>
      <c r="V38" s="152" t="b">
        <f t="shared" si="4"/>
        <v>0</v>
      </c>
      <c r="W38" s="152" t="b">
        <f t="shared" si="5"/>
        <v>1</v>
      </c>
      <c r="X38" s="153" t="b">
        <f t="shared" si="6"/>
        <v>0</v>
      </c>
      <c r="Y38" s="153" t="b">
        <f t="shared" si="7"/>
        <v>0</v>
      </c>
    </row>
    <row r="39" spans="4:25" ht="15" x14ac:dyDescent="0.25">
      <c r="D39" s="160">
        <v>12</v>
      </c>
      <c r="E39" s="173"/>
      <c r="F39" s="95"/>
      <c r="G39" s="95"/>
      <c r="H39" s="95"/>
      <c r="I39" s="198"/>
      <c r="J39" s="198"/>
      <c r="K39" s="198"/>
      <c r="L39" s="198"/>
      <c r="M39" s="198"/>
      <c r="N39" s="159" t="str">
        <f t="shared" si="9"/>
        <v/>
      </c>
      <c r="P39" s="152" t="b">
        <f t="shared" si="10"/>
        <v>0</v>
      </c>
      <c r="Q39" s="152" t="b">
        <f t="shared" si="11"/>
        <v>0</v>
      </c>
      <c r="R39" s="152" t="b">
        <f t="shared" si="0"/>
        <v>0</v>
      </c>
      <c r="S39" s="152" t="b">
        <f t="shared" si="1"/>
        <v>0</v>
      </c>
      <c r="T39" s="152" t="b">
        <f t="shared" si="2"/>
        <v>0</v>
      </c>
      <c r="U39" s="152" t="b">
        <f t="shared" si="3"/>
        <v>1</v>
      </c>
      <c r="V39" s="152" t="b">
        <f t="shared" si="4"/>
        <v>0</v>
      </c>
      <c r="W39" s="152" t="b">
        <f t="shared" si="5"/>
        <v>1</v>
      </c>
      <c r="X39" s="153" t="b">
        <f t="shared" si="6"/>
        <v>0</v>
      </c>
      <c r="Y39" s="153" t="b">
        <f t="shared" si="7"/>
        <v>0</v>
      </c>
    </row>
    <row r="40" spans="4:25" ht="15" x14ac:dyDescent="0.25">
      <c r="D40" s="160">
        <v>13</v>
      </c>
      <c r="E40" s="173"/>
      <c r="F40" s="95"/>
      <c r="G40" s="95"/>
      <c r="H40" s="95"/>
      <c r="I40" s="198"/>
      <c r="J40" s="198"/>
      <c r="K40" s="198"/>
      <c r="L40" s="198"/>
      <c r="M40" s="198"/>
      <c r="N40" s="159" t="str">
        <f t="shared" si="9"/>
        <v/>
      </c>
      <c r="P40" s="152" t="b">
        <f t="shared" si="10"/>
        <v>0</v>
      </c>
      <c r="Q40" s="152" t="b">
        <f t="shared" si="11"/>
        <v>0</v>
      </c>
      <c r="R40" s="152" t="b">
        <f t="shared" si="0"/>
        <v>0</v>
      </c>
      <c r="S40" s="152" t="b">
        <f t="shared" si="1"/>
        <v>0</v>
      </c>
      <c r="T40" s="152" t="b">
        <f t="shared" si="2"/>
        <v>0</v>
      </c>
      <c r="U40" s="152" t="b">
        <f t="shared" si="3"/>
        <v>1</v>
      </c>
      <c r="V40" s="152" t="b">
        <f t="shared" si="4"/>
        <v>0</v>
      </c>
      <c r="W40" s="152" t="b">
        <f t="shared" si="5"/>
        <v>1</v>
      </c>
      <c r="X40" s="153" t="b">
        <f t="shared" si="6"/>
        <v>0</v>
      </c>
      <c r="Y40" s="153" t="b">
        <f t="shared" si="7"/>
        <v>0</v>
      </c>
    </row>
    <row r="41" spans="4:25" ht="15" x14ac:dyDescent="0.25">
      <c r="D41" s="160">
        <v>14</v>
      </c>
      <c r="E41" s="173"/>
      <c r="F41" s="95"/>
      <c r="G41" s="95"/>
      <c r="H41" s="95"/>
      <c r="I41" s="198"/>
      <c r="J41" s="198"/>
      <c r="K41" s="198"/>
      <c r="L41" s="198"/>
      <c r="M41" s="198"/>
      <c r="N41" s="161" t="str">
        <f t="shared" si="9"/>
        <v/>
      </c>
      <c r="P41" s="152" t="b">
        <f t="shared" si="10"/>
        <v>0</v>
      </c>
      <c r="Q41" s="152" t="b">
        <f t="shared" si="11"/>
        <v>0</v>
      </c>
      <c r="R41" s="152" t="b">
        <f t="shared" si="0"/>
        <v>0</v>
      </c>
      <c r="S41" s="152" t="b">
        <f t="shared" si="1"/>
        <v>0</v>
      </c>
      <c r="T41" s="152" t="b">
        <f t="shared" si="2"/>
        <v>0</v>
      </c>
      <c r="U41" s="152" t="b">
        <f t="shared" si="3"/>
        <v>1</v>
      </c>
      <c r="V41" s="152" t="b">
        <f t="shared" si="4"/>
        <v>0</v>
      </c>
      <c r="W41" s="152" t="b">
        <f t="shared" si="5"/>
        <v>1</v>
      </c>
      <c r="X41" s="153" t="b">
        <f t="shared" si="6"/>
        <v>0</v>
      </c>
      <c r="Y41" s="153" t="b">
        <f t="shared" si="7"/>
        <v>0</v>
      </c>
    </row>
    <row r="42" spans="4:25" ht="15" x14ac:dyDescent="0.25">
      <c r="D42" s="160">
        <v>15</v>
      </c>
      <c r="E42" s="173"/>
      <c r="F42" s="95"/>
      <c r="G42" s="95"/>
      <c r="H42" s="95"/>
      <c r="I42" s="198"/>
      <c r="J42" s="198"/>
      <c r="K42" s="198"/>
      <c r="L42" s="198"/>
      <c r="M42" s="198"/>
      <c r="N42" s="162" t="str">
        <f t="shared" si="9"/>
        <v/>
      </c>
      <c r="P42" s="152" t="b">
        <f t="shared" si="10"/>
        <v>0</v>
      </c>
      <c r="Q42" s="152" t="b">
        <f t="shared" si="11"/>
        <v>0</v>
      </c>
      <c r="R42" s="152" t="b">
        <f t="shared" si="0"/>
        <v>0</v>
      </c>
      <c r="S42" s="152" t="b">
        <f t="shared" si="1"/>
        <v>0</v>
      </c>
      <c r="T42" s="152" t="b">
        <f t="shared" si="2"/>
        <v>0</v>
      </c>
      <c r="U42" s="152" t="b">
        <f t="shared" si="3"/>
        <v>1</v>
      </c>
      <c r="V42" s="152" t="b">
        <f t="shared" si="4"/>
        <v>0</v>
      </c>
      <c r="W42" s="152" t="b">
        <f t="shared" si="5"/>
        <v>1</v>
      </c>
      <c r="X42" s="153" t="b">
        <f t="shared" si="6"/>
        <v>0</v>
      </c>
      <c r="Y42" s="153" t="b">
        <f t="shared" si="7"/>
        <v>0</v>
      </c>
    </row>
    <row r="43" spans="4:25" ht="15" x14ac:dyDescent="0.25">
      <c r="D43" s="160">
        <v>16</v>
      </c>
      <c r="E43" s="173"/>
      <c r="F43" s="95"/>
      <c r="G43" s="95"/>
      <c r="H43" s="95"/>
      <c r="I43" s="198"/>
      <c r="J43" s="198"/>
      <c r="K43" s="198"/>
      <c r="L43" s="198"/>
      <c r="M43" s="198"/>
      <c r="N43" s="162" t="str">
        <f t="shared" si="9"/>
        <v/>
      </c>
      <c r="P43" s="152" t="b">
        <f t="shared" si="10"/>
        <v>0</v>
      </c>
      <c r="Q43" s="152" t="b">
        <f t="shared" si="11"/>
        <v>0</v>
      </c>
      <c r="R43" s="152" t="b">
        <f t="shared" si="0"/>
        <v>0</v>
      </c>
      <c r="S43" s="152" t="b">
        <f t="shared" si="1"/>
        <v>0</v>
      </c>
      <c r="T43" s="152" t="b">
        <f t="shared" si="2"/>
        <v>0</v>
      </c>
      <c r="U43" s="152" t="b">
        <f t="shared" si="3"/>
        <v>1</v>
      </c>
      <c r="V43" s="152" t="b">
        <f t="shared" si="4"/>
        <v>0</v>
      </c>
      <c r="W43" s="152" t="b">
        <f t="shared" si="5"/>
        <v>1</v>
      </c>
      <c r="X43" s="153" t="b">
        <f t="shared" si="6"/>
        <v>0</v>
      </c>
      <c r="Y43" s="153" t="b">
        <f t="shared" si="7"/>
        <v>0</v>
      </c>
    </row>
    <row r="44" spans="4:25" ht="15" x14ac:dyDescent="0.25">
      <c r="D44" s="160">
        <v>17</v>
      </c>
      <c r="E44" s="173"/>
      <c r="F44" s="95"/>
      <c r="G44" s="95"/>
      <c r="H44" s="95"/>
      <c r="I44" s="198"/>
      <c r="J44" s="198"/>
      <c r="K44" s="198"/>
      <c r="L44" s="198"/>
      <c r="M44" s="198"/>
      <c r="N44" s="162" t="str">
        <f t="shared" si="9"/>
        <v/>
      </c>
      <c r="P44" s="152" t="b">
        <f t="shared" si="10"/>
        <v>0</v>
      </c>
      <c r="Q44" s="152" t="b">
        <f t="shared" si="11"/>
        <v>0</v>
      </c>
      <c r="R44" s="152" t="b">
        <f t="shared" si="0"/>
        <v>0</v>
      </c>
      <c r="S44" s="152" t="b">
        <f t="shared" si="1"/>
        <v>0</v>
      </c>
      <c r="T44" s="152" t="b">
        <f t="shared" si="2"/>
        <v>0</v>
      </c>
      <c r="U44" s="152" t="b">
        <f t="shared" si="3"/>
        <v>1</v>
      </c>
      <c r="V44" s="152" t="b">
        <f t="shared" si="4"/>
        <v>0</v>
      </c>
      <c r="W44" s="152" t="b">
        <f t="shared" si="5"/>
        <v>1</v>
      </c>
      <c r="X44" s="153" t="b">
        <f t="shared" si="6"/>
        <v>0</v>
      </c>
      <c r="Y44" s="153" t="b">
        <f t="shared" si="7"/>
        <v>0</v>
      </c>
    </row>
    <row r="45" spans="4:25" ht="15" x14ac:dyDescent="0.25">
      <c r="D45" s="160">
        <v>18</v>
      </c>
      <c r="E45" s="173"/>
      <c r="F45" s="95"/>
      <c r="G45" s="95"/>
      <c r="H45" s="95"/>
      <c r="I45" s="198"/>
      <c r="J45" s="198"/>
      <c r="K45" s="198"/>
      <c r="L45" s="198"/>
      <c r="M45" s="198"/>
      <c r="N45" s="162" t="str">
        <f t="shared" si="9"/>
        <v/>
      </c>
      <c r="P45" s="152" t="b">
        <f t="shared" si="10"/>
        <v>0</v>
      </c>
      <c r="Q45" s="152" t="b">
        <f t="shared" si="11"/>
        <v>0</v>
      </c>
      <c r="R45" s="152" t="b">
        <f t="shared" si="0"/>
        <v>0</v>
      </c>
      <c r="S45" s="152" t="b">
        <f t="shared" si="1"/>
        <v>0</v>
      </c>
      <c r="T45" s="152" t="b">
        <f t="shared" si="2"/>
        <v>0</v>
      </c>
      <c r="U45" s="152" t="b">
        <f t="shared" si="3"/>
        <v>1</v>
      </c>
      <c r="V45" s="152" t="b">
        <f t="shared" si="4"/>
        <v>0</v>
      </c>
      <c r="W45" s="152" t="b">
        <f t="shared" si="5"/>
        <v>1</v>
      </c>
      <c r="X45" s="153" t="b">
        <f t="shared" si="6"/>
        <v>0</v>
      </c>
      <c r="Y45" s="153" t="b">
        <f t="shared" si="7"/>
        <v>0</v>
      </c>
    </row>
    <row r="46" spans="4:25" ht="15" x14ac:dyDescent="0.25">
      <c r="D46" s="160">
        <v>19</v>
      </c>
      <c r="E46" s="173"/>
      <c r="F46" s="95"/>
      <c r="G46" s="95"/>
      <c r="H46" s="95"/>
      <c r="I46" s="198"/>
      <c r="J46" s="198"/>
      <c r="K46" s="198"/>
      <c r="L46" s="198"/>
      <c r="M46" s="198"/>
      <c r="N46" s="162" t="str">
        <f t="shared" si="9"/>
        <v/>
      </c>
      <c r="P46" s="152" t="b">
        <f t="shared" si="10"/>
        <v>0</v>
      </c>
      <c r="Q46" s="152" t="b">
        <f t="shared" si="11"/>
        <v>0</v>
      </c>
      <c r="R46" s="152" t="b">
        <f t="shared" si="0"/>
        <v>0</v>
      </c>
      <c r="S46" s="152" t="b">
        <f t="shared" si="1"/>
        <v>0</v>
      </c>
      <c r="T46" s="152" t="b">
        <f t="shared" si="2"/>
        <v>0</v>
      </c>
      <c r="U46" s="152" t="b">
        <f t="shared" si="3"/>
        <v>1</v>
      </c>
      <c r="V46" s="152" t="b">
        <f t="shared" si="4"/>
        <v>0</v>
      </c>
      <c r="W46" s="152" t="b">
        <f t="shared" si="5"/>
        <v>1</v>
      </c>
      <c r="X46" s="153" t="b">
        <f t="shared" si="6"/>
        <v>0</v>
      </c>
      <c r="Y46" s="153" t="b">
        <f t="shared" si="7"/>
        <v>0</v>
      </c>
    </row>
    <row r="47" spans="4:25" ht="15" x14ac:dyDescent="0.25">
      <c r="D47" s="160">
        <v>20</v>
      </c>
      <c r="E47" s="173"/>
      <c r="F47" s="95"/>
      <c r="G47" s="95"/>
      <c r="H47" s="95"/>
      <c r="I47" s="198"/>
      <c r="J47" s="198"/>
      <c r="K47" s="198"/>
      <c r="L47" s="198"/>
      <c r="M47" s="198"/>
      <c r="N47" s="162" t="str">
        <f t="shared" si="9"/>
        <v/>
      </c>
      <c r="P47" s="152" t="b">
        <f t="shared" si="10"/>
        <v>0</v>
      </c>
      <c r="Q47" s="152" t="b">
        <f t="shared" si="11"/>
        <v>0</v>
      </c>
      <c r="R47" s="152" t="b">
        <f t="shared" si="0"/>
        <v>0</v>
      </c>
      <c r="S47" s="152" t="b">
        <f t="shared" si="1"/>
        <v>0</v>
      </c>
      <c r="T47" s="152" t="b">
        <f t="shared" si="2"/>
        <v>0</v>
      </c>
      <c r="U47" s="152" t="b">
        <f t="shared" si="3"/>
        <v>1</v>
      </c>
      <c r="V47" s="152" t="b">
        <f t="shared" si="4"/>
        <v>0</v>
      </c>
      <c r="W47" s="152" t="b">
        <f t="shared" si="5"/>
        <v>1</v>
      </c>
      <c r="X47" s="153" t="b">
        <f t="shared" si="6"/>
        <v>0</v>
      </c>
      <c r="Y47" s="153" t="b">
        <f t="shared" si="7"/>
        <v>0</v>
      </c>
    </row>
    <row r="48" spans="4:25" ht="15" x14ac:dyDescent="0.25">
      <c r="D48" s="160">
        <v>21</v>
      </c>
      <c r="E48" s="173"/>
      <c r="F48" s="95"/>
      <c r="G48" s="95"/>
      <c r="H48" s="95"/>
      <c r="I48" s="198"/>
      <c r="J48" s="198"/>
      <c r="K48" s="198"/>
      <c r="L48" s="198"/>
      <c r="M48" s="198"/>
      <c r="N48" s="162" t="str">
        <f t="shared" si="9"/>
        <v/>
      </c>
      <c r="P48" s="152" t="b">
        <f t="shared" si="10"/>
        <v>0</v>
      </c>
      <c r="Q48" s="152" t="b">
        <f t="shared" si="11"/>
        <v>0</v>
      </c>
      <c r="R48" s="152" t="b">
        <f t="shared" si="0"/>
        <v>0</v>
      </c>
      <c r="S48" s="152" t="b">
        <f t="shared" si="1"/>
        <v>0</v>
      </c>
      <c r="T48" s="152" t="b">
        <f t="shared" si="2"/>
        <v>0</v>
      </c>
      <c r="U48" s="152" t="b">
        <f t="shared" si="3"/>
        <v>1</v>
      </c>
      <c r="V48" s="152" t="b">
        <f t="shared" si="4"/>
        <v>0</v>
      </c>
      <c r="W48" s="152" t="b">
        <f t="shared" si="5"/>
        <v>1</v>
      </c>
      <c r="X48" s="153" t="b">
        <f t="shared" si="6"/>
        <v>0</v>
      </c>
      <c r="Y48" s="153" t="b">
        <f t="shared" si="7"/>
        <v>0</v>
      </c>
    </row>
    <row r="49" spans="4:30" ht="15" x14ac:dyDescent="0.25">
      <c r="D49" s="160">
        <v>22</v>
      </c>
      <c r="E49" s="173"/>
      <c r="F49" s="95"/>
      <c r="G49" s="95"/>
      <c r="H49" s="95"/>
      <c r="I49" s="198"/>
      <c r="J49" s="198"/>
      <c r="K49" s="198"/>
      <c r="L49" s="198"/>
      <c r="M49" s="198"/>
      <c r="N49" s="162" t="str">
        <f t="shared" si="9"/>
        <v/>
      </c>
      <c r="P49" s="152" t="b">
        <f t="shared" si="10"/>
        <v>0</v>
      </c>
      <c r="Q49" s="152" t="b">
        <f t="shared" si="11"/>
        <v>0</v>
      </c>
      <c r="R49" s="152" t="b">
        <f t="shared" si="0"/>
        <v>0</v>
      </c>
      <c r="S49" s="152" t="b">
        <f t="shared" si="1"/>
        <v>0</v>
      </c>
      <c r="T49" s="152" t="b">
        <f t="shared" si="2"/>
        <v>0</v>
      </c>
      <c r="U49" s="152" t="b">
        <f t="shared" si="3"/>
        <v>1</v>
      </c>
      <c r="V49" s="152" t="b">
        <f t="shared" si="4"/>
        <v>0</v>
      </c>
      <c r="W49" s="152" t="b">
        <f t="shared" si="5"/>
        <v>1</v>
      </c>
      <c r="X49" s="153" t="b">
        <f t="shared" si="6"/>
        <v>0</v>
      </c>
      <c r="Y49" s="153" t="b">
        <f t="shared" si="7"/>
        <v>0</v>
      </c>
    </row>
    <row r="50" spans="4:30" ht="15" x14ac:dyDescent="0.25">
      <c r="D50" s="160">
        <v>23</v>
      </c>
      <c r="E50" s="173"/>
      <c r="F50" s="95"/>
      <c r="G50" s="95"/>
      <c r="H50" s="95"/>
      <c r="I50" s="198"/>
      <c r="J50" s="198"/>
      <c r="K50" s="198"/>
      <c r="L50" s="198"/>
      <c r="M50" s="198"/>
      <c r="N50" s="162" t="str">
        <f t="shared" si="9"/>
        <v/>
      </c>
      <c r="P50" s="152" t="b">
        <f t="shared" si="10"/>
        <v>0</v>
      </c>
      <c r="Q50" s="152" t="b">
        <f t="shared" si="11"/>
        <v>0</v>
      </c>
      <c r="R50" s="152" t="b">
        <f t="shared" si="0"/>
        <v>0</v>
      </c>
      <c r="S50" s="152" t="b">
        <f t="shared" si="1"/>
        <v>0</v>
      </c>
      <c r="T50" s="152" t="b">
        <f t="shared" si="2"/>
        <v>0</v>
      </c>
      <c r="U50" s="152" t="b">
        <f t="shared" si="3"/>
        <v>1</v>
      </c>
      <c r="V50" s="152" t="b">
        <f t="shared" si="4"/>
        <v>0</v>
      </c>
      <c r="W50" s="152" t="b">
        <f t="shared" si="5"/>
        <v>1</v>
      </c>
      <c r="X50" s="153" t="b">
        <f t="shared" si="6"/>
        <v>0</v>
      </c>
      <c r="Y50" s="153" t="b">
        <f t="shared" si="7"/>
        <v>0</v>
      </c>
    </row>
    <row r="51" spans="4:30" ht="15" x14ac:dyDescent="0.25">
      <c r="D51" s="160">
        <v>24</v>
      </c>
      <c r="E51" s="173"/>
      <c r="F51" s="95"/>
      <c r="G51" s="95"/>
      <c r="H51" s="95"/>
      <c r="I51" s="198"/>
      <c r="J51" s="198"/>
      <c r="K51" s="198"/>
      <c r="L51" s="198"/>
      <c r="M51" s="198"/>
      <c r="N51" s="162" t="str">
        <f t="shared" si="9"/>
        <v/>
      </c>
      <c r="P51" s="152" t="b">
        <f t="shared" si="10"/>
        <v>0</v>
      </c>
      <c r="Q51" s="152" t="b">
        <f t="shared" si="11"/>
        <v>0</v>
      </c>
      <c r="R51" s="152" t="b">
        <f t="shared" si="0"/>
        <v>0</v>
      </c>
      <c r="S51" s="152" t="b">
        <f t="shared" si="1"/>
        <v>0</v>
      </c>
      <c r="T51" s="152" t="b">
        <f t="shared" si="2"/>
        <v>0</v>
      </c>
      <c r="U51" s="152" t="b">
        <f t="shared" si="3"/>
        <v>1</v>
      </c>
      <c r="V51" s="152" t="b">
        <f t="shared" si="4"/>
        <v>0</v>
      </c>
      <c r="W51" s="152" t="b">
        <f t="shared" si="5"/>
        <v>1</v>
      </c>
      <c r="X51" s="153" t="b">
        <f t="shared" si="6"/>
        <v>0</v>
      </c>
      <c r="Y51" s="153" t="b">
        <f t="shared" si="7"/>
        <v>0</v>
      </c>
    </row>
    <row r="52" spans="4:30" ht="15" x14ac:dyDescent="0.25">
      <c r="D52" s="160">
        <v>25</v>
      </c>
      <c r="E52" s="173"/>
      <c r="F52" s="95"/>
      <c r="G52" s="95"/>
      <c r="H52" s="95"/>
      <c r="I52" s="198"/>
      <c r="J52" s="198"/>
      <c r="K52" s="198"/>
      <c r="L52" s="198"/>
      <c r="M52" s="198"/>
      <c r="N52" s="162" t="str">
        <f t="shared" si="9"/>
        <v/>
      </c>
      <c r="P52" s="152" t="b">
        <f t="shared" si="10"/>
        <v>0</v>
      </c>
      <c r="Q52" s="152" t="b">
        <f t="shared" si="11"/>
        <v>0</v>
      </c>
      <c r="R52" s="152" t="b">
        <f t="shared" si="0"/>
        <v>0</v>
      </c>
      <c r="S52" s="152" t="b">
        <f t="shared" si="1"/>
        <v>0</v>
      </c>
      <c r="T52" s="152" t="b">
        <f t="shared" si="2"/>
        <v>0</v>
      </c>
      <c r="U52" s="152" t="b">
        <f t="shared" si="3"/>
        <v>1</v>
      </c>
      <c r="V52" s="152" t="b">
        <f t="shared" si="4"/>
        <v>0</v>
      </c>
      <c r="W52" s="152" t="b">
        <f t="shared" si="5"/>
        <v>1</v>
      </c>
      <c r="X52" s="153" t="b">
        <f t="shared" si="6"/>
        <v>0</v>
      </c>
      <c r="Y52" s="153" t="b">
        <f t="shared" si="7"/>
        <v>0</v>
      </c>
    </row>
    <row r="53" spans="4:30" ht="15" x14ac:dyDescent="0.25">
      <c r="D53" s="160">
        <v>26</v>
      </c>
      <c r="E53" s="173"/>
      <c r="F53" s="95"/>
      <c r="G53" s="95"/>
      <c r="H53" s="95"/>
      <c r="I53" s="198"/>
      <c r="J53" s="198"/>
      <c r="K53" s="198"/>
      <c r="L53" s="198"/>
      <c r="M53" s="198"/>
      <c r="N53" s="162" t="str">
        <f t="shared" si="9"/>
        <v/>
      </c>
      <c r="P53" s="152" t="b">
        <f t="shared" si="10"/>
        <v>0</v>
      </c>
      <c r="Q53" s="152" t="b">
        <f t="shared" si="11"/>
        <v>0</v>
      </c>
      <c r="R53" s="152" t="b">
        <f t="shared" si="0"/>
        <v>0</v>
      </c>
      <c r="S53" s="152" t="b">
        <f t="shared" si="1"/>
        <v>0</v>
      </c>
      <c r="T53" s="152" t="b">
        <f t="shared" si="2"/>
        <v>0</v>
      </c>
      <c r="U53" s="152" t="b">
        <f t="shared" si="3"/>
        <v>1</v>
      </c>
      <c r="V53" s="152" t="b">
        <f t="shared" si="4"/>
        <v>0</v>
      </c>
      <c r="W53" s="152" t="b">
        <f t="shared" si="5"/>
        <v>1</v>
      </c>
      <c r="X53" s="153" t="b">
        <f t="shared" si="6"/>
        <v>0</v>
      </c>
      <c r="Y53" s="153" t="b">
        <f t="shared" si="7"/>
        <v>0</v>
      </c>
    </row>
    <row r="54" spans="4:30" ht="15" x14ac:dyDescent="0.25">
      <c r="D54" s="160">
        <v>27</v>
      </c>
      <c r="E54" s="173"/>
      <c r="F54" s="95"/>
      <c r="G54" s="95"/>
      <c r="H54" s="95"/>
      <c r="I54" s="198"/>
      <c r="J54" s="198"/>
      <c r="K54" s="198"/>
      <c r="L54" s="198"/>
      <c r="M54" s="198"/>
      <c r="N54" s="162" t="str">
        <f t="shared" si="9"/>
        <v/>
      </c>
      <c r="P54" s="152" t="b">
        <f t="shared" si="10"/>
        <v>0</v>
      </c>
      <c r="Q54" s="152" t="b">
        <f t="shared" si="11"/>
        <v>0</v>
      </c>
      <c r="R54" s="152" t="b">
        <f t="shared" si="0"/>
        <v>0</v>
      </c>
      <c r="S54" s="152" t="b">
        <f t="shared" si="1"/>
        <v>0</v>
      </c>
      <c r="T54" s="152" t="b">
        <f t="shared" si="2"/>
        <v>0</v>
      </c>
      <c r="U54" s="152" t="b">
        <f t="shared" si="3"/>
        <v>1</v>
      </c>
      <c r="V54" s="152" t="b">
        <f t="shared" si="4"/>
        <v>0</v>
      </c>
      <c r="W54" s="152" t="b">
        <f t="shared" si="5"/>
        <v>1</v>
      </c>
      <c r="X54" s="153" t="b">
        <f t="shared" si="6"/>
        <v>0</v>
      </c>
      <c r="Y54" s="153" t="b">
        <f t="shared" si="7"/>
        <v>0</v>
      </c>
    </row>
    <row r="55" spans="4:30" ht="15" x14ac:dyDescent="0.25">
      <c r="D55" s="160">
        <v>28</v>
      </c>
      <c r="E55" s="173"/>
      <c r="F55" s="95"/>
      <c r="G55" s="95"/>
      <c r="H55" s="95"/>
      <c r="I55" s="198"/>
      <c r="J55" s="198"/>
      <c r="K55" s="198"/>
      <c r="L55" s="198"/>
      <c r="M55" s="198"/>
      <c r="N55" s="162" t="str">
        <f t="shared" si="9"/>
        <v/>
      </c>
      <c r="P55" s="152" t="b">
        <f t="shared" si="10"/>
        <v>0</v>
      </c>
      <c r="Q55" s="152" t="b">
        <f t="shared" si="11"/>
        <v>0</v>
      </c>
      <c r="R55" s="152" t="b">
        <f t="shared" si="0"/>
        <v>0</v>
      </c>
      <c r="S55" s="152" t="b">
        <f t="shared" si="1"/>
        <v>0</v>
      </c>
      <c r="T55" s="152" t="b">
        <f t="shared" si="2"/>
        <v>0</v>
      </c>
      <c r="U55" s="152" t="b">
        <f t="shared" si="3"/>
        <v>1</v>
      </c>
      <c r="V55" s="152" t="b">
        <f t="shared" si="4"/>
        <v>0</v>
      </c>
      <c r="W55" s="152" t="b">
        <f t="shared" si="5"/>
        <v>1</v>
      </c>
      <c r="X55" s="153" t="b">
        <f t="shared" si="6"/>
        <v>0</v>
      </c>
      <c r="Y55" s="153" t="b">
        <f t="shared" si="7"/>
        <v>0</v>
      </c>
      <c r="AA55" s="42"/>
    </row>
    <row r="56" spans="4:30" ht="15" x14ac:dyDescent="0.25">
      <c r="D56" s="160">
        <v>29</v>
      </c>
      <c r="E56" s="173"/>
      <c r="F56" s="95"/>
      <c r="G56" s="95"/>
      <c r="H56" s="95"/>
      <c r="I56" s="198"/>
      <c r="J56" s="198"/>
      <c r="K56" s="198"/>
      <c r="L56" s="198"/>
      <c r="M56" s="198"/>
      <c r="N56" s="162" t="str">
        <f t="shared" si="9"/>
        <v/>
      </c>
      <c r="P56" s="152" t="b">
        <f t="shared" si="10"/>
        <v>0</v>
      </c>
      <c r="Q56" s="152" t="b">
        <f t="shared" si="11"/>
        <v>0</v>
      </c>
      <c r="R56" s="152" t="b">
        <f t="shared" si="0"/>
        <v>0</v>
      </c>
      <c r="S56" s="152" t="b">
        <f t="shared" si="1"/>
        <v>0</v>
      </c>
      <c r="T56" s="152" t="b">
        <f t="shared" si="2"/>
        <v>0</v>
      </c>
      <c r="U56" s="152" t="b">
        <f t="shared" si="3"/>
        <v>1</v>
      </c>
      <c r="V56" s="152" t="b">
        <f t="shared" si="4"/>
        <v>0</v>
      </c>
      <c r="W56" s="152" t="b">
        <f t="shared" si="5"/>
        <v>1</v>
      </c>
      <c r="X56" s="153" t="b">
        <f t="shared" si="6"/>
        <v>0</v>
      </c>
      <c r="Y56" s="153" t="b">
        <f t="shared" si="7"/>
        <v>0</v>
      </c>
      <c r="AA56" s="42"/>
    </row>
    <row r="57" spans="4:30" ht="15" x14ac:dyDescent="0.25">
      <c r="D57" s="160">
        <v>30</v>
      </c>
      <c r="E57" s="173"/>
      <c r="F57" s="95"/>
      <c r="G57" s="95"/>
      <c r="H57" s="95"/>
      <c r="I57" s="198"/>
      <c r="J57" s="198"/>
      <c r="K57" s="198"/>
      <c r="L57" s="198"/>
      <c r="M57" s="198"/>
      <c r="N57" s="162" t="str">
        <f t="shared" si="9"/>
        <v/>
      </c>
      <c r="P57" s="152" t="b">
        <f t="shared" si="10"/>
        <v>0</v>
      </c>
      <c r="Q57" s="152" t="b">
        <f t="shared" si="11"/>
        <v>0</v>
      </c>
      <c r="R57" s="152" t="b">
        <f t="shared" ref="R57:R75" si="12">IF(H60="",FALSE,TRUE)</f>
        <v>0</v>
      </c>
      <c r="S57" s="152" t="b">
        <f t="shared" ref="S57:S75" si="13">IF(I60="",FALSE,TRUE)</f>
        <v>0</v>
      </c>
      <c r="T57" s="152" t="b">
        <f t="shared" ref="T57:T75" si="14">IF(J60="",FALSE,TRUE)</f>
        <v>0</v>
      </c>
      <c r="U57" s="152" t="b">
        <f t="shared" ref="U57:U75" si="15">IF(J60&gt;I60,FALSE,TRUE)</f>
        <v>1</v>
      </c>
      <c r="V57" s="152" t="b">
        <f t="shared" ref="V57:V75" si="16">IF(AND(K60="",L60="",M60=""),FALSE,TRUE)</f>
        <v>0</v>
      </c>
      <c r="W57" s="152" t="b">
        <f t="shared" ref="W57:W75" si="17">IF(SUM(K60:M60)&gt;J60,FALSE,TRUE)</f>
        <v>1</v>
      </c>
      <c r="X57" s="153" t="b">
        <f t="shared" ref="X57:X75" si="18">IF(AND(P60=TRUE,Q60=TRUE,R57=TRUE,S57=TRUE,T57=TRUE,U57=TRUE,V57=TRUE,W57=TRUE),TRUE,FALSE)</f>
        <v>0</v>
      </c>
      <c r="Y57" s="153" t="b">
        <f t="shared" ref="Y57:Y75" si="19">IF(X57=TRUE,SUM(K60:M60),FALSE)</f>
        <v>0</v>
      </c>
      <c r="AA57" s="42"/>
      <c r="AC57" s="42"/>
    </row>
    <row r="58" spans="4:30" ht="15" x14ac:dyDescent="0.25">
      <c r="D58" s="160">
        <v>31</v>
      </c>
      <c r="E58" s="174"/>
      <c r="F58" s="95"/>
      <c r="G58" s="95"/>
      <c r="H58" s="95"/>
      <c r="I58" s="198"/>
      <c r="J58" s="198"/>
      <c r="K58" s="198"/>
      <c r="L58" s="198"/>
      <c r="M58" s="198"/>
      <c r="N58" s="162" t="str">
        <f t="shared" si="9"/>
        <v/>
      </c>
      <c r="P58" s="152" t="b">
        <f t="shared" si="10"/>
        <v>0</v>
      </c>
      <c r="Q58" s="152" t="b">
        <f t="shared" si="11"/>
        <v>0</v>
      </c>
      <c r="R58" s="152" t="b">
        <f t="shared" si="12"/>
        <v>0</v>
      </c>
      <c r="S58" s="152" t="b">
        <f t="shared" si="13"/>
        <v>0</v>
      </c>
      <c r="T58" s="152" t="b">
        <f t="shared" si="14"/>
        <v>0</v>
      </c>
      <c r="U58" s="152" t="b">
        <f t="shared" si="15"/>
        <v>1</v>
      </c>
      <c r="V58" s="152" t="b">
        <f t="shared" si="16"/>
        <v>0</v>
      </c>
      <c r="W58" s="152" t="b">
        <f t="shared" si="17"/>
        <v>1</v>
      </c>
      <c r="X58" s="153" t="b">
        <f t="shared" si="18"/>
        <v>0</v>
      </c>
      <c r="Y58" s="153" t="b">
        <f t="shared" si="19"/>
        <v>0</v>
      </c>
      <c r="AA58" s="42"/>
      <c r="AC58" s="42"/>
      <c r="AD58" s="32"/>
    </row>
    <row r="59" spans="4:30" ht="15" x14ac:dyDescent="0.25">
      <c r="D59" s="160">
        <v>32</v>
      </c>
      <c r="E59" s="174"/>
      <c r="F59" s="95"/>
      <c r="G59" s="95"/>
      <c r="H59" s="95"/>
      <c r="I59" s="172"/>
      <c r="J59" s="172"/>
      <c r="K59" s="172"/>
      <c r="L59" s="172"/>
      <c r="M59" s="172"/>
      <c r="N59" s="162" t="str">
        <f t="shared" si="9"/>
        <v/>
      </c>
      <c r="P59" s="152" t="b">
        <f t="shared" si="10"/>
        <v>0</v>
      </c>
      <c r="Q59" s="152" t="b">
        <f t="shared" si="11"/>
        <v>0</v>
      </c>
      <c r="R59" s="152" t="b">
        <f t="shared" si="12"/>
        <v>0</v>
      </c>
      <c r="S59" s="152" t="b">
        <f t="shared" si="13"/>
        <v>0</v>
      </c>
      <c r="T59" s="152" t="b">
        <f t="shared" si="14"/>
        <v>0</v>
      </c>
      <c r="U59" s="152" t="b">
        <f t="shared" si="15"/>
        <v>1</v>
      </c>
      <c r="V59" s="152" t="b">
        <f t="shared" si="16"/>
        <v>0</v>
      </c>
      <c r="W59" s="152" t="b">
        <f t="shared" si="17"/>
        <v>1</v>
      </c>
      <c r="X59" s="153" t="b">
        <f t="shared" si="18"/>
        <v>0</v>
      </c>
      <c r="Y59" s="153" t="b">
        <f t="shared" si="19"/>
        <v>0</v>
      </c>
      <c r="AA59" s="110"/>
      <c r="AB59" s="32"/>
      <c r="AC59" s="127"/>
    </row>
    <row r="60" spans="4:30" ht="15" x14ac:dyDescent="0.25">
      <c r="D60" s="160">
        <v>33</v>
      </c>
      <c r="E60" s="174"/>
      <c r="F60" s="95"/>
      <c r="G60" s="95"/>
      <c r="H60" s="95"/>
      <c r="I60" s="172"/>
      <c r="J60" s="172"/>
      <c r="K60" s="172"/>
      <c r="L60" s="172"/>
      <c r="M60" s="172"/>
      <c r="N60" s="162" t="str">
        <f t="shared" ref="N60:N78" si="20">IF(P60=FALSE,$P$82,IF(Q60=FALSE,$Q$82,IF(R57=FALSE,$R$79,IF(S57=FALSE,$S$79,IF(T57=FALSE,$T$79,IF(U57=FALSE,$U$79,IF(V57=FALSE,$V$79,IF(W57=FALSE,$W$79,IF(X57=TRUE,$X$79,"")))))))))</f>
        <v/>
      </c>
      <c r="P60" s="152" t="b">
        <f t="shared" si="10"/>
        <v>0</v>
      </c>
      <c r="Q60" s="152" t="b">
        <f t="shared" si="11"/>
        <v>0</v>
      </c>
      <c r="R60" s="152" t="b">
        <f t="shared" si="12"/>
        <v>0</v>
      </c>
      <c r="S60" s="152" t="b">
        <f t="shared" si="13"/>
        <v>0</v>
      </c>
      <c r="T60" s="152" t="b">
        <f t="shared" si="14"/>
        <v>0</v>
      </c>
      <c r="U60" s="152" t="b">
        <f t="shared" si="15"/>
        <v>1</v>
      </c>
      <c r="V60" s="152" t="b">
        <f t="shared" si="16"/>
        <v>0</v>
      </c>
      <c r="W60" s="152" t="b">
        <f t="shared" si="17"/>
        <v>1</v>
      </c>
      <c r="X60" s="153" t="b">
        <f t="shared" si="18"/>
        <v>0</v>
      </c>
      <c r="Y60" s="153" t="b">
        <f t="shared" si="19"/>
        <v>0</v>
      </c>
      <c r="AA60" s="42"/>
      <c r="AC60" s="163"/>
    </row>
    <row r="61" spans="4:30" ht="15" x14ac:dyDescent="0.25">
      <c r="D61" s="160">
        <v>34</v>
      </c>
      <c r="E61" s="174"/>
      <c r="F61" s="95"/>
      <c r="G61" s="95"/>
      <c r="H61" s="95"/>
      <c r="I61" s="172"/>
      <c r="J61" s="172"/>
      <c r="K61" s="172"/>
      <c r="L61" s="172"/>
      <c r="M61" s="172"/>
      <c r="N61" s="162" t="str">
        <f t="shared" si="20"/>
        <v/>
      </c>
      <c r="P61" s="152" t="b">
        <f t="shared" si="10"/>
        <v>0</v>
      </c>
      <c r="Q61" s="152" t="b">
        <f t="shared" si="11"/>
        <v>0</v>
      </c>
      <c r="R61" s="152" t="b">
        <f t="shared" si="12"/>
        <v>0</v>
      </c>
      <c r="S61" s="152" t="b">
        <f t="shared" si="13"/>
        <v>0</v>
      </c>
      <c r="T61" s="152" t="b">
        <f t="shared" si="14"/>
        <v>0</v>
      </c>
      <c r="U61" s="152" t="b">
        <f t="shared" si="15"/>
        <v>1</v>
      </c>
      <c r="V61" s="152" t="b">
        <f t="shared" si="16"/>
        <v>0</v>
      </c>
      <c r="W61" s="152" t="b">
        <f t="shared" si="17"/>
        <v>1</v>
      </c>
      <c r="X61" s="153" t="b">
        <f t="shared" si="18"/>
        <v>0</v>
      </c>
      <c r="Y61" s="153" t="b">
        <f t="shared" si="19"/>
        <v>0</v>
      </c>
      <c r="AA61" s="42"/>
      <c r="AC61" s="127"/>
    </row>
    <row r="62" spans="4:30" ht="15" x14ac:dyDescent="0.25">
      <c r="D62" s="160">
        <v>35</v>
      </c>
      <c r="E62" s="174"/>
      <c r="F62" s="95"/>
      <c r="G62" s="95"/>
      <c r="H62" s="95"/>
      <c r="I62" s="172"/>
      <c r="J62" s="172"/>
      <c r="K62" s="172"/>
      <c r="L62" s="172"/>
      <c r="M62" s="172"/>
      <c r="N62" s="162" t="str">
        <f t="shared" si="20"/>
        <v/>
      </c>
      <c r="P62" s="152" t="b">
        <f t="shared" si="10"/>
        <v>0</v>
      </c>
      <c r="Q62" s="152" t="b">
        <f t="shared" si="11"/>
        <v>0</v>
      </c>
      <c r="R62" s="152" t="b">
        <f t="shared" si="12"/>
        <v>0</v>
      </c>
      <c r="S62" s="152" t="b">
        <f t="shared" si="13"/>
        <v>0</v>
      </c>
      <c r="T62" s="152" t="b">
        <f t="shared" si="14"/>
        <v>0</v>
      </c>
      <c r="U62" s="152" t="b">
        <f t="shared" si="15"/>
        <v>1</v>
      </c>
      <c r="V62" s="152" t="b">
        <f t="shared" si="16"/>
        <v>0</v>
      </c>
      <c r="W62" s="152" t="b">
        <f t="shared" si="17"/>
        <v>1</v>
      </c>
      <c r="X62" s="153" t="b">
        <f t="shared" si="18"/>
        <v>0</v>
      </c>
      <c r="Y62" s="153" t="b">
        <f t="shared" si="19"/>
        <v>0</v>
      </c>
      <c r="AA62" s="42"/>
      <c r="AC62" s="42"/>
    </row>
    <row r="63" spans="4:30" ht="15" x14ac:dyDescent="0.25">
      <c r="D63" s="160">
        <v>36</v>
      </c>
      <c r="E63" s="174"/>
      <c r="F63" s="95"/>
      <c r="G63" s="95"/>
      <c r="H63" s="95"/>
      <c r="I63" s="172"/>
      <c r="J63" s="172"/>
      <c r="K63" s="172"/>
      <c r="L63" s="172"/>
      <c r="M63" s="172"/>
      <c r="N63" s="162" t="str">
        <f t="shared" si="20"/>
        <v/>
      </c>
      <c r="P63" s="152" t="b">
        <f t="shared" si="10"/>
        <v>0</v>
      </c>
      <c r="Q63" s="152" t="b">
        <f t="shared" si="11"/>
        <v>0</v>
      </c>
      <c r="R63" s="152" t="b">
        <f t="shared" si="12"/>
        <v>0</v>
      </c>
      <c r="S63" s="152" t="b">
        <f t="shared" si="13"/>
        <v>0</v>
      </c>
      <c r="T63" s="152" t="b">
        <f t="shared" si="14"/>
        <v>0</v>
      </c>
      <c r="U63" s="152" t="b">
        <f t="shared" si="15"/>
        <v>1</v>
      </c>
      <c r="V63" s="152" t="b">
        <f t="shared" si="16"/>
        <v>0</v>
      </c>
      <c r="W63" s="152" t="b">
        <f t="shared" si="17"/>
        <v>1</v>
      </c>
      <c r="X63" s="153" t="b">
        <f t="shared" si="18"/>
        <v>0</v>
      </c>
      <c r="Y63" s="153" t="b">
        <f t="shared" si="19"/>
        <v>0</v>
      </c>
      <c r="AA63" s="42"/>
      <c r="AC63" s="42"/>
    </row>
    <row r="64" spans="4:30" ht="15" x14ac:dyDescent="0.25">
      <c r="D64" s="160">
        <v>37</v>
      </c>
      <c r="E64" s="174"/>
      <c r="F64" s="95"/>
      <c r="G64" s="95"/>
      <c r="H64" s="95"/>
      <c r="I64" s="172"/>
      <c r="J64" s="172"/>
      <c r="K64" s="172"/>
      <c r="L64" s="172"/>
      <c r="M64" s="172"/>
      <c r="N64" s="162" t="str">
        <f t="shared" si="20"/>
        <v/>
      </c>
      <c r="P64" s="152" t="b">
        <f t="shared" si="10"/>
        <v>0</v>
      </c>
      <c r="Q64" s="152" t="b">
        <f t="shared" si="11"/>
        <v>0</v>
      </c>
      <c r="R64" s="152" t="b">
        <f t="shared" si="12"/>
        <v>0</v>
      </c>
      <c r="S64" s="152" t="b">
        <f t="shared" si="13"/>
        <v>0</v>
      </c>
      <c r="T64" s="152" t="b">
        <f t="shared" si="14"/>
        <v>0</v>
      </c>
      <c r="U64" s="152" t="b">
        <f t="shared" si="15"/>
        <v>1</v>
      </c>
      <c r="V64" s="152" t="b">
        <f t="shared" si="16"/>
        <v>0</v>
      </c>
      <c r="W64" s="152" t="b">
        <f t="shared" si="17"/>
        <v>1</v>
      </c>
      <c r="X64" s="153" t="b">
        <f t="shared" si="18"/>
        <v>0</v>
      </c>
      <c r="Y64" s="153" t="b">
        <f t="shared" si="19"/>
        <v>0</v>
      </c>
      <c r="AA64" s="42"/>
      <c r="AC64" s="42"/>
    </row>
    <row r="65" spans="4:31" ht="15" x14ac:dyDescent="0.25">
      <c r="D65" s="160">
        <v>38</v>
      </c>
      <c r="E65" s="174"/>
      <c r="F65" s="95"/>
      <c r="G65" s="95"/>
      <c r="H65" s="95"/>
      <c r="I65" s="172"/>
      <c r="J65" s="172"/>
      <c r="K65" s="172"/>
      <c r="L65" s="172"/>
      <c r="M65" s="172"/>
      <c r="N65" s="162" t="str">
        <f t="shared" si="20"/>
        <v/>
      </c>
      <c r="P65" s="152" t="b">
        <f t="shared" si="10"/>
        <v>0</v>
      </c>
      <c r="Q65" s="152" t="b">
        <f t="shared" si="11"/>
        <v>0</v>
      </c>
      <c r="R65" s="152" t="b">
        <f t="shared" si="12"/>
        <v>0</v>
      </c>
      <c r="S65" s="152" t="b">
        <f t="shared" si="13"/>
        <v>0</v>
      </c>
      <c r="T65" s="152" t="b">
        <f t="shared" si="14"/>
        <v>0</v>
      </c>
      <c r="U65" s="152" t="b">
        <f t="shared" si="15"/>
        <v>1</v>
      </c>
      <c r="V65" s="152" t="b">
        <f t="shared" si="16"/>
        <v>0</v>
      </c>
      <c r="W65" s="152" t="b">
        <f t="shared" si="17"/>
        <v>1</v>
      </c>
      <c r="X65" s="153" t="b">
        <f t="shared" si="18"/>
        <v>0</v>
      </c>
      <c r="Y65" s="153" t="b">
        <f t="shared" si="19"/>
        <v>0</v>
      </c>
      <c r="AA65" s="42"/>
      <c r="AC65" s="42"/>
    </row>
    <row r="66" spans="4:31" ht="15" x14ac:dyDescent="0.25">
      <c r="D66" s="160">
        <v>39</v>
      </c>
      <c r="E66" s="174"/>
      <c r="F66" s="95"/>
      <c r="G66" s="95"/>
      <c r="H66" s="95"/>
      <c r="I66" s="172"/>
      <c r="J66" s="172"/>
      <c r="K66" s="172"/>
      <c r="L66" s="172"/>
      <c r="M66" s="172"/>
      <c r="N66" s="162" t="str">
        <f t="shared" si="20"/>
        <v/>
      </c>
      <c r="P66" s="152" t="b">
        <f t="shared" si="10"/>
        <v>0</v>
      </c>
      <c r="Q66" s="152" t="b">
        <f t="shared" si="11"/>
        <v>0</v>
      </c>
      <c r="R66" s="152" t="b">
        <f t="shared" si="12"/>
        <v>0</v>
      </c>
      <c r="S66" s="152" t="b">
        <f t="shared" si="13"/>
        <v>0</v>
      </c>
      <c r="T66" s="152" t="b">
        <f t="shared" si="14"/>
        <v>0</v>
      </c>
      <c r="U66" s="152" t="b">
        <f t="shared" si="15"/>
        <v>1</v>
      </c>
      <c r="V66" s="152" t="b">
        <f t="shared" si="16"/>
        <v>0</v>
      </c>
      <c r="W66" s="152" t="b">
        <f t="shared" si="17"/>
        <v>1</v>
      </c>
      <c r="X66" s="153" t="b">
        <f t="shared" si="18"/>
        <v>0</v>
      </c>
      <c r="Y66" s="153" t="b">
        <f t="shared" si="19"/>
        <v>0</v>
      </c>
      <c r="AA66" s="42"/>
    </row>
    <row r="67" spans="4:31" ht="15" x14ac:dyDescent="0.25">
      <c r="D67" s="160">
        <v>40</v>
      </c>
      <c r="E67" s="174"/>
      <c r="F67" s="95"/>
      <c r="G67" s="95"/>
      <c r="H67" s="95"/>
      <c r="I67" s="172"/>
      <c r="J67" s="172"/>
      <c r="K67" s="172"/>
      <c r="L67" s="172"/>
      <c r="M67" s="172"/>
      <c r="N67" s="162" t="str">
        <f t="shared" si="20"/>
        <v/>
      </c>
      <c r="P67" s="152" t="b">
        <f t="shared" si="10"/>
        <v>0</v>
      </c>
      <c r="Q67" s="152" t="b">
        <f t="shared" si="11"/>
        <v>0</v>
      </c>
      <c r="R67" s="152" t="b">
        <f t="shared" si="12"/>
        <v>0</v>
      </c>
      <c r="S67" s="152" t="b">
        <f t="shared" si="13"/>
        <v>0</v>
      </c>
      <c r="T67" s="152" t="b">
        <f t="shared" si="14"/>
        <v>0</v>
      </c>
      <c r="U67" s="152" t="b">
        <f t="shared" si="15"/>
        <v>1</v>
      </c>
      <c r="V67" s="152" t="b">
        <f t="shared" si="16"/>
        <v>0</v>
      </c>
      <c r="W67" s="152" t="b">
        <f t="shared" si="17"/>
        <v>1</v>
      </c>
      <c r="X67" s="153" t="b">
        <f t="shared" si="18"/>
        <v>0</v>
      </c>
      <c r="Y67" s="153" t="b">
        <f t="shared" si="19"/>
        <v>0</v>
      </c>
      <c r="AA67" s="42"/>
    </row>
    <row r="68" spans="4:31" ht="15" x14ac:dyDescent="0.25">
      <c r="D68" s="160">
        <v>41</v>
      </c>
      <c r="E68" s="174"/>
      <c r="F68" s="95"/>
      <c r="G68" s="95"/>
      <c r="H68" s="95"/>
      <c r="I68" s="172"/>
      <c r="J68" s="172"/>
      <c r="K68" s="172"/>
      <c r="L68" s="172"/>
      <c r="M68" s="172"/>
      <c r="N68" s="162" t="str">
        <f t="shared" si="20"/>
        <v/>
      </c>
      <c r="P68" s="152" t="b">
        <f t="shared" si="10"/>
        <v>0</v>
      </c>
      <c r="Q68" s="152" t="b">
        <f t="shared" si="11"/>
        <v>0</v>
      </c>
      <c r="R68" s="152" t="b">
        <f t="shared" si="12"/>
        <v>0</v>
      </c>
      <c r="S68" s="152" t="b">
        <f t="shared" si="13"/>
        <v>0</v>
      </c>
      <c r="T68" s="152" t="b">
        <f t="shared" si="14"/>
        <v>0</v>
      </c>
      <c r="U68" s="152" t="b">
        <f t="shared" si="15"/>
        <v>1</v>
      </c>
      <c r="V68" s="152" t="b">
        <f t="shared" si="16"/>
        <v>0</v>
      </c>
      <c r="W68" s="152" t="b">
        <f t="shared" si="17"/>
        <v>1</v>
      </c>
      <c r="X68" s="153" t="b">
        <f t="shared" si="18"/>
        <v>0</v>
      </c>
      <c r="Y68" s="153" t="b">
        <f t="shared" si="19"/>
        <v>0</v>
      </c>
      <c r="AA68" s="42"/>
    </row>
    <row r="69" spans="4:31" ht="15" x14ac:dyDescent="0.25">
      <c r="D69" s="160">
        <v>42</v>
      </c>
      <c r="E69" s="174"/>
      <c r="F69" s="95"/>
      <c r="G69" s="95"/>
      <c r="H69" s="95"/>
      <c r="I69" s="172"/>
      <c r="J69" s="172"/>
      <c r="K69" s="172"/>
      <c r="L69" s="172"/>
      <c r="M69" s="172"/>
      <c r="N69" s="162" t="str">
        <f t="shared" si="20"/>
        <v/>
      </c>
      <c r="P69" s="152" t="b">
        <f t="shared" si="10"/>
        <v>0</v>
      </c>
      <c r="Q69" s="152" t="b">
        <f t="shared" si="11"/>
        <v>0</v>
      </c>
      <c r="R69" s="152" t="b">
        <f t="shared" si="12"/>
        <v>0</v>
      </c>
      <c r="S69" s="152" t="b">
        <f t="shared" si="13"/>
        <v>0</v>
      </c>
      <c r="T69" s="152" t="b">
        <f t="shared" si="14"/>
        <v>0</v>
      </c>
      <c r="U69" s="152" t="b">
        <f t="shared" si="15"/>
        <v>1</v>
      </c>
      <c r="V69" s="152" t="b">
        <f t="shared" si="16"/>
        <v>0</v>
      </c>
      <c r="W69" s="152" t="b">
        <f t="shared" si="17"/>
        <v>1</v>
      </c>
      <c r="X69" s="153" t="b">
        <f t="shared" si="18"/>
        <v>0</v>
      </c>
      <c r="Y69" s="153" t="b">
        <f t="shared" si="19"/>
        <v>0</v>
      </c>
      <c r="AA69" s="42"/>
    </row>
    <row r="70" spans="4:31" ht="15" x14ac:dyDescent="0.25">
      <c r="D70" s="160">
        <v>43</v>
      </c>
      <c r="E70" s="174"/>
      <c r="F70" s="95"/>
      <c r="G70" s="95"/>
      <c r="H70" s="95"/>
      <c r="I70" s="172"/>
      <c r="J70" s="172"/>
      <c r="K70" s="172"/>
      <c r="L70" s="172"/>
      <c r="M70" s="172"/>
      <c r="N70" s="162" t="str">
        <f t="shared" si="20"/>
        <v/>
      </c>
      <c r="P70" s="152" t="b">
        <f t="shared" si="10"/>
        <v>0</v>
      </c>
      <c r="Q70" s="152" t="b">
        <f t="shared" si="11"/>
        <v>0</v>
      </c>
      <c r="R70" s="152" t="b">
        <f t="shared" si="12"/>
        <v>0</v>
      </c>
      <c r="S70" s="152" t="b">
        <f t="shared" si="13"/>
        <v>0</v>
      </c>
      <c r="T70" s="152" t="b">
        <f t="shared" si="14"/>
        <v>0</v>
      </c>
      <c r="U70" s="152" t="b">
        <f t="shared" si="15"/>
        <v>1</v>
      </c>
      <c r="V70" s="152" t="b">
        <f t="shared" si="16"/>
        <v>0</v>
      </c>
      <c r="W70" s="152" t="b">
        <f t="shared" si="17"/>
        <v>1</v>
      </c>
      <c r="X70" s="153" t="b">
        <f t="shared" si="18"/>
        <v>0</v>
      </c>
      <c r="Y70" s="153" t="b">
        <f t="shared" si="19"/>
        <v>0</v>
      </c>
      <c r="AE70" s="9"/>
    </row>
    <row r="71" spans="4:31" ht="15" x14ac:dyDescent="0.25">
      <c r="D71" s="160">
        <v>44</v>
      </c>
      <c r="E71" s="174"/>
      <c r="F71" s="95"/>
      <c r="G71" s="95"/>
      <c r="H71" s="95"/>
      <c r="I71" s="172"/>
      <c r="J71" s="172"/>
      <c r="K71" s="172"/>
      <c r="L71" s="172"/>
      <c r="M71" s="172"/>
      <c r="N71" s="162" t="str">
        <f t="shared" si="20"/>
        <v/>
      </c>
      <c r="P71" s="152" t="b">
        <f t="shared" si="10"/>
        <v>0</v>
      </c>
      <c r="Q71" s="152" t="b">
        <f t="shared" si="11"/>
        <v>0</v>
      </c>
      <c r="R71" s="152" t="b">
        <f t="shared" si="12"/>
        <v>0</v>
      </c>
      <c r="S71" s="152" t="b">
        <f t="shared" si="13"/>
        <v>0</v>
      </c>
      <c r="T71" s="152" t="b">
        <f t="shared" si="14"/>
        <v>0</v>
      </c>
      <c r="U71" s="152" t="b">
        <f t="shared" si="15"/>
        <v>1</v>
      </c>
      <c r="V71" s="152" t="b">
        <f t="shared" si="16"/>
        <v>0</v>
      </c>
      <c r="W71" s="152" t="b">
        <f t="shared" si="17"/>
        <v>1</v>
      </c>
      <c r="X71" s="153" t="b">
        <f t="shared" si="18"/>
        <v>0</v>
      </c>
      <c r="Y71" s="153" t="b">
        <f t="shared" si="19"/>
        <v>0</v>
      </c>
    </row>
    <row r="72" spans="4:31" ht="15" x14ac:dyDescent="0.25">
      <c r="D72" s="160">
        <v>45</v>
      </c>
      <c r="E72" s="174"/>
      <c r="F72" s="95"/>
      <c r="G72" s="95"/>
      <c r="H72" s="95"/>
      <c r="I72" s="172"/>
      <c r="J72" s="172"/>
      <c r="K72" s="172"/>
      <c r="L72" s="172"/>
      <c r="M72" s="172"/>
      <c r="N72" s="162" t="str">
        <f t="shared" si="20"/>
        <v/>
      </c>
      <c r="P72" s="152" t="b">
        <f t="shared" si="10"/>
        <v>0</v>
      </c>
      <c r="Q72" s="152" t="b">
        <f t="shared" si="11"/>
        <v>0</v>
      </c>
      <c r="R72" s="152" t="b">
        <f t="shared" si="12"/>
        <v>0</v>
      </c>
      <c r="S72" s="152" t="b">
        <f t="shared" si="13"/>
        <v>0</v>
      </c>
      <c r="T72" s="152" t="b">
        <f t="shared" si="14"/>
        <v>0</v>
      </c>
      <c r="U72" s="152" t="b">
        <f t="shared" si="15"/>
        <v>1</v>
      </c>
      <c r="V72" s="152" t="b">
        <f t="shared" si="16"/>
        <v>0</v>
      </c>
      <c r="W72" s="152" t="b">
        <f t="shared" si="17"/>
        <v>1</v>
      </c>
      <c r="X72" s="153" t="b">
        <f t="shared" si="18"/>
        <v>0</v>
      </c>
      <c r="Y72" s="153" t="b">
        <f t="shared" si="19"/>
        <v>0</v>
      </c>
      <c r="AA72" s="227" t="s">
        <v>269</v>
      </c>
      <c r="AB72" s="228"/>
    </row>
    <row r="73" spans="4:31" ht="15" x14ac:dyDescent="0.25">
      <c r="D73" s="160">
        <v>46</v>
      </c>
      <c r="E73" s="174"/>
      <c r="F73" s="95"/>
      <c r="G73" s="95"/>
      <c r="H73" s="95"/>
      <c r="I73" s="172"/>
      <c r="J73" s="172"/>
      <c r="K73" s="172"/>
      <c r="L73" s="172"/>
      <c r="M73" s="172"/>
      <c r="N73" s="162" t="str">
        <f t="shared" si="20"/>
        <v/>
      </c>
      <c r="P73" s="152" t="b">
        <f t="shared" si="10"/>
        <v>0</v>
      </c>
      <c r="Q73" s="152" t="b">
        <f t="shared" si="11"/>
        <v>0</v>
      </c>
      <c r="R73" s="152" t="b">
        <f t="shared" si="12"/>
        <v>0</v>
      </c>
      <c r="S73" s="152" t="b">
        <f t="shared" si="13"/>
        <v>0</v>
      </c>
      <c r="T73" s="152" t="b">
        <f t="shared" si="14"/>
        <v>0</v>
      </c>
      <c r="U73" s="152" t="b">
        <f t="shared" si="15"/>
        <v>1</v>
      </c>
      <c r="V73" s="152" t="b">
        <f t="shared" si="16"/>
        <v>0</v>
      </c>
      <c r="W73" s="152" t="b">
        <f t="shared" si="17"/>
        <v>1</v>
      </c>
      <c r="X73" s="153" t="b">
        <f t="shared" si="18"/>
        <v>0</v>
      </c>
      <c r="Y73" s="153" t="b">
        <f t="shared" si="19"/>
        <v>0</v>
      </c>
      <c r="AA73" s="34"/>
      <c r="AB73" s="35"/>
    </row>
    <row r="74" spans="4:31" ht="15" x14ac:dyDescent="0.25">
      <c r="D74" s="160">
        <v>47</v>
      </c>
      <c r="E74" s="174"/>
      <c r="F74" s="95"/>
      <c r="G74" s="95"/>
      <c r="H74" s="95"/>
      <c r="I74" s="172"/>
      <c r="J74" s="172"/>
      <c r="K74" s="172"/>
      <c r="L74" s="172"/>
      <c r="M74" s="172"/>
      <c r="N74" s="162" t="str">
        <f t="shared" si="20"/>
        <v/>
      </c>
      <c r="P74" s="152" t="b">
        <f t="shared" si="10"/>
        <v>0</v>
      </c>
      <c r="Q74" s="152" t="b">
        <f t="shared" si="11"/>
        <v>0</v>
      </c>
      <c r="R74" s="152" t="b">
        <f t="shared" si="12"/>
        <v>0</v>
      </c>
      <c r="S74" s="152" t="b">
        <f t="shared" si="13"/>
        <v>0</v>
      </c>
      <c r="T74" s="152" t="b">
        <f t="shared" si="14"/>
        <v>0</v>
      </c>
      <c r="U74" s="152" t="b">
        <f t="shared" si="15"/>
        <v>1</v>
      </c>
      <c r="V74" s="152" t="b">
        <f t="shared" si="16"/>
        <v>0</v>
      </c>
      <c r="W74" s="152" t="b">
        <f t="shared" si="17"/>
        <v>1</v>
      </c>
      <c r="X74" s="153" t="b">
        <f t="shared" si="18"/>
        <v>0</v>
      </c>
      <c r="Y74" s="153" t="b">
        <f t="shared" si="19"/>
        <v>0</v>
      </c>
      <c r="AA74" s="36">
        <v>0</v>
      </c>
      <c r="AB74" s="35" t="s">
        <v>266</v>
      </c>
    </row>
    <row r="75" spans="4:31" ht="15" x14ac:dyDescent="0.25">
      <c r="D75" s="160">
        <v>48</v>
      </c>
      <c r="E75" s="174"/>
      <c r="F75" s="95"/>
      <c r="G75" s="95"/>
      <c r="H75" s="95"/>
      <c r="I75" s="172"/>
      <c r="J75" s="172"/>
      <c r="K75" s="172"/>
      <c r="L75" s="172"/>
      <c r="M75" s="172"/>
      <c r="N75" s="162" t="str">
        <f t="shared" si="20"/>
        <v/>
      </c>
      <c r="P75" s="152" t="b">
        <f t="shared" si="10"/>
        <v>0</v>
      </c>
      <c r="Q75" s="152" t="b">
        <f t="shared" si="11"/>
        <v>0</v>
      </c>
      <c r="R75" s="152" t="b">
        <f t="shared" si="12"/>
        <v>0</v>
      </c>
      <c r="S75" s="152" t="b">
        <f t="shared" si="13"/>
        <v>0</v>
      </c>
      <c r="T75" s="152" t="b">
        <f t="shared" si="14"/>
        <v>0</v>
      </c>
      <c r="U75" s="152" t="b">
        <f t="shared" si="15"/>
        <v>1</v>
      </c>
      <c r="V75" s="152" t="b">
        <f t="shared" si="16"/>
        <v>0</v>
      </c>
      <c r="W75" s="152" t="b">
        <f t="shared" si="17"/>
        <v>1</v>
      </c>
      <c r="X75" s="153" t="b">
        <f t="shared" si="18"/>
        <v>0</v>
      </c>
      <c r="Y75" s="153" t="b">
        <f t="shared" si="19"/>
        <v>0</v>
      </c>
      <c r="AA75" s="36">
        <v>1000</v>
      </c>
      <c r="AB75" s="35" t="s">
        <v>267</v>
      </c>
    </row>
    <row r="76" spans="4:31" ht="15" x14ac:dyDescent="0.25">
      <c r="D76" s="160">
        <v>49</v>
      </c>
      <c r="E76" s="174"/>
      <c r="F76" s="95"/>
      <c r="G76" s="95"/>
      <c r="H76" s="95"/>
      <c r="I76" s="172"/>
      <c r="J76" s="172"/>
      <c r="K76" s="172"/>
      <c r="L76" s="172"/>
      <c r="M76" s="172"/>
      <c r="N76" s="162" t="str">
        <f t="shared" si="20"/>
        <v/>
      </c>
      <c r="P76" s="152" t="b">
        <f t="shared" si="10"/>
        <v>0</v>
      </c>
      <c r="Q76" s="152" t="b">
        <f t="shared" si="11"/>
        <v>0</v>
      </c>
      <c r="R76" s="42"/>
      <c r="S76" s="42"/>
      <c r="T76" s="42"/>
      <c r="U76" s="42"/>
      <c r="V76" s="42"/>
      <c r="W76" s="42"/>
      <c r="Y76" s="110">
        <f>SUM(Y22:Y75)+tama_hizuk_normalized+tama_reconstruct_normalized</f>
        <v>0</v>
      </c>
      <c r="Z76" s="42"/>
      <c r="AA76" s="37">
        <v>2000</v>
      </c>
      <c r="AB76" s="38" t="s">
        <v>268</v>
      </c>
    </row>
    <row r="77" spans="4:31" ht="15" x14ac:dyDescent="0.25">
      <c r="D77" s="160">
        <v>50</v>
      </c>
      <c r="E77" s="174"/>
      <c r="F77" s="95"/>
      <c r="G77" s="95"/>
      <c r="H77" s="95"/>
      <c r="I77" s="172"/>
      <c r="J77" s="172"/>
      <c r="K77" s="172"/>
      <c r="L77" s="172"/>
      <c r="M77" s="172"/>
      <c r="N77" s="162" t="str">
        <f t="shared" si="20"/>
        <v/>
      </c>
      <c r="P77" s="152" t="b">
        <f t="shared" si="10"/>
        <v>0</v>
      </c>
      <c r="Q77" s="152" t="b">
        <f t="shared" si="11"/>
        <v>0</v>
      </c>
      <c r="R77" s="42"/>
      <c r="S77" s="42"/>
      <c r="T77" s="42"/>
      <c r="U77" s="42"/>
      <c r="V77" s="42"/>
      <c r="W77" s="42"/>
      <c r="Y77" s="110" t="b">
        <f>IF(Yahad_H_sum&gt;$AA$76,$AB$76,IF(Yahad_H_sum&gt;$AA$75,AB75,IF(Yahad_H_sum&gt;$AA$74,AB74,FALSE)))</f>
        <v>0</v>
      </c>
      <c r="Z77" s="42"/>
    </row>
    <row r="78" spans="4:31" ht="15.75" thickBot="1" x14ac:dyDescent="0.3">
      <c r="D78" s="164">
        <v>51</v>
      </c>
      <c r="E78" s="175"/>
      <c r="F78" s="176"/>
      <c r="G78" s="176"/>
      <c r="H78" s="176"/>
      <c r="I78" s="177"/>
      <c r="J78" s="177"/>
      <c r="K78" s="177"/>
      <c r="L78" s="177"/>
      <c r="M78" s="177"/>
      <c r="N78" s="165" t="str">
        <f t="shared" si="20"/>
        <v/>
      </c>
      <c r="P78" s="152" t="b">
        <f t="shared" si="10"/>
        <v>0</v>
      </c>
      <c r="Q78" s="152" t="b">
        <f t="shared" si="11"/>
        <v>0</v>
      </c>
    </row>
    <row r="79" spans="4:31" x14ac:dyDescent="0.2">
      <c r="P79" s="42"/>
      <c r="Q79" s="42"/>
      <c r="R79" s="166" t="s">
        <v>312</v>
      </c>
      <c r="S79" s="167" t="s">
        <v>313</v>
      </c>
      <c r="T79" s="167" t="s">
        <v>314</v>
      </c>
      <c r="U79" s="167" t="s">
        <v>315</v>
      </c>
      <c r="V79" s="167" t="s">
        <v>316</v>
      </c>
      <c r="W79" s="167" t="s">
        <v>317</v>
      </c>
      <c r="X79" s="167" t="s">
        <v>318</v>
      </c>
    </row>
    <row r="80" spans="4:31" x14ac:dyDescent="0.2">
      <c r="P80" s="42"/>
      <c r="Q80" s="42"/>
    </row>
    <row r="81" spans="16:17" hidden="1" x14ac:dyDescent="0.2"/>
    <row r="82" spans="16:17" ht="15" hidden="1" x14ac:dyDescent="0.25">
      <c r="P82" s="168" t="s">
        <v>288</v>
      </c>
      <c r="Q82" s="166" t="s">
        <v>311</v>
      </c>
    </row>
  </sheetData>
  <sheetProtection algorithmName="SHA-512" hashValue="eTprAzoLOT+egEsKkkceIzS/novPqCAmDxH95ZBFkZTlvWPOv+jGPQoIf/77xhl9mYUIRPKIstxM1b01TYgK1Q==" saltValue="0PNPk6NNTCf3/URIDPW/hw==" spinCount="100000" sheet="1" formatCells="0" formatColumns="0" formatRows="0" insertHyperlinks="0"/>
  <mergeCells count="1">
    <mergeCell ref="AA72:AB72"/>
  </mergeCells>
  <conditionalFormatting sqref="N28:N78">
    <cfRule type="notContainsBlanks" dxfId="10" priority="2">
      <formula>LEN(TRIM(N28))&gt;0</formula>
    </cfRule>
  </conditionalFormatting>
  <dataValidations count="1">
    <dataValidation type="whole" allowBlank="1" showInputMessage="1" showErrorMessage="1" sqref="I28:M78" xr:uid="{59228A25-979F-4021-BC74-F79A08E0C914}">
      <formula1>0</formula1>
      <formula2>99999</formula2>
    </dataValidation>
  </dataValidations>
  <pageMargins left="0.7" right="0.7" top="0.75" bottom="0.75" header="0.3" footer="0.3"/>
  <pageSetup orientation="portrait" r:id="rId1"/>
  <ignoredErrors>
    <ignoredError sqref="Y26 Y29 Y22" formulaRange="1"/>
  </ignoredErrors>
  <extLst>
    <ext xmlns:x14="http://schemas.microsoft.com/office/spreadsheetml/2009/9/main" uri="{78C0D931-6437-407d-A8EE-F0AAD7539E65}">
      <x14:conditionalFormattings>
        <x14:conditionalFormatting xmlns:xm="http://schemas.microsoft.com/office/excel/2006/main">
          <x14:cfRule type="containsText" priority="1" operator="containsText" id="{23695A0D-F70C-4DB6-9E8D-F917B133760F}">
            <xm:f>NOT(ISERROR(SEARCH($X$79,N28)))</xm:f>
            <xm:f>$X$79</xm:f>
            <x14:dxf>
              <font>
                <strike val="0"/>
                <color rgb="FF00B050"/>
              </font>
              <fill>
                <patternFill>
                  <fgColor auto="1"/>
                </patternFill>
              </fill>
            </x14:dxf>
          </x14:cfRule>
          <xm:sqref>N28:N78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74CAC-A0E1-4587-9331-96771F458D1D}">
  <dimension ref="A1:T41"/>
  <sheetViews>
    <sheetView rightToLeft="1" topLeftCell="C1" zoomScale="70" zoomScaleNormal="70" workbookViewId="0">
      <selection activeCell="C2" sqref="C2"/>
    </sheetView>
  </sheetViews>
  <sheetFormatPr defaultColWidth="0" defaultRowHeight="14.25" zeroHeight="1" x14ac:dyDescent="0.2"/>
  <cols>
    <col min="1" max="2" width="9" style="7" hidden="1" customWidth="1"/>
    <col min="3" max="5" width="9" style="7" customWidth="1"/>
    <col min="6" max="6" width="69.75" style="7" bestFit="1" customWidth="1"/>
    <col min="7" max="7" width="57.25" style="7" customWidth="1"/>
    <col min="8" max="8" width="40.625" style="7" customWidth="1"/>
    <col min="9" max="12" width="9" style="7" hidden="1" customWidth="1"/>
    <col min="13" max="15" width="16.5" style="7" hidden="1" customWidth="1"/>
    <col min="16" max="19" width="9" style="7" hidden="1" customWidth="1"/>
    <col min="20" max="20" width="47.75" style="7" hidden="1" customWidth="1"/>
    <col min="21" max="16384" width="9" style="7" hidden="1"/>
  </cols>
  <sheetData>
    <row r="1" spans="1:20" ht="15" thickBot="1" x14ac:dyDescent="0.25">
      <c r="A1" s="55"/>
      <c r="B1" s="55"/>
      <c r="C1" s="55"/>
      <c r="D1" s="55"/>
      <c r="E1" s="55"/>
      <c r="F1" s="55"/>
      <c r="G1" s="55"/>
      <c r="H1" s="55"/>
      <c r="I1" s="55"/>
    </row>
    <row r="2" spans="1:20" ht="90" customHeight="1" thickBot="1" x14ac:dyDescent="0.65">
      <c r="A2" s="55"/>
      <c r="B2" s="55"/>
      <c r="C2" s="92"/>
      <c r="D2" s="91" t="s">
        <v>392</v>
      </c>
      <c r="E2" s="92"/>
      <c r="F2" s="92"/>
      <c r="G2" s="203" t="s">
        <v>393</v>
      </c>
      <c r="H2" s="92"/>
      <c r="I2" s="55"/>
    </row>
    <row r="3" spans="1:20" x14ac:dyDescent="0.2">
      <c r="A3" s="55"/>
      <c r="B3" s="55"/>
      <c r="C3" s="55"/>
      <c r="D3" s="55"/>
      <c r="E3" s="55"/>
      <c r="F3" s="55"/>
      <c r="G3" s="55"/>
      <c r="H3" s="55"/>
      <c r="I3" s="55"/>
    </row>
    <row r="4" spans="1:20" ht="15" thickBot="1" x14ac:dyDescent="0.25">
      <c r="A4" s="55"/>
      <c r="B4" s="55"/>
      <c r="C4" s="55"/>
      <c r="D4" s="55"/>
      <c r="E4" s="55"/>
      <c r="F4" s="55"/>
      <c r="G4" s="55"/>
      <c r="H4" s="55"/>
      <c r="I4" s="55"/>
    </row>
    <row r="5" spans="1:20" ht="15" customHeight="1" x14ac:dyDescent="0.2">
      <c r="A5" s="55"/>
      <c r="B5" s="55"/>
      <c r="C5" s="55"/>
      <c r="D5" s="55"/>
      <c r="E5" s="55"/>
      <c r="F5" s="230" t="s">
        <v>2</v>
      </c>
      <c r="G5" s="232">
        <f>shem_rashot</f>
        <v>0</v>
      </c>
      <c r="H5" s="234"/>
      <c r="I5" s="55"/>
    </row>
    <row r="6" spans="1:20" ht="15" thickBot="1" x14ac:dyDescent="0.25">
      <c r="A6" s="55"/>
      <c r="B6" s="55"/>
      <c r="C6" s="55"/>
      <c r="D6" s="55"/>
      <c r="E6" s="55"/>
      <c r="F6" s="231"/>
      <c r="G6" s="233"/>
      <c r="H6" s="234"/>
      <c r="I6" s="55"/>
    </row>
    <row r="7" spans="1:20" ht="15" thickBot="1" x14ac:dyDescent="0.25">
      <c r="A7" s="55"/>
      <c r="B7" s="55"/>
      <c r="C7" s="55"/>
      <c r="D7" s="55"/>
      <c r="E7" s="55"/>
      <c r="F7" s="55"/>
      <c r="G7" s="55"/>
      <c r="H7" s="54"/>
      <c r="I7" s="55"/>
    </row>
    <row r="8" spans="1:20" ht="20.100000000000001" customHeight="1" x14ac:dyDescent="0.3">
      <c r="A8" s="55"/>
      <c r="B8" s="55"/>
      <c r="C8" s="55"/>
      <c r="D8" s="55"/>
      <c r="E8" s="55"/>
      <c r="F8" s="53" t="s">
        <v>346</v>
      </c>
      <c r="G8" s="52"/>
      <c r="H8" s="54"/>
      <c r="I8" s="55"/>
    </row>
    <row r="9" spans="1:20" ht="20.100000000000001" customHeight="1" x14ac:dyDescent="0.25">
      <c r="A9" s="55"/>
      <c r="B9" s="55"/>
      <c r="C9" s="55"/>
      <c r="D9" s="55"/>
      <c r="E9" s="55"/>
      <c r="F9" s="58" t="s">
        <v>330</v>
      </c>
      <c r="G9" s="202">
        <f ca="1">תכנון!$AI$109</f>
        <v>0</v>
      </c>
      <c r="H9" s="54"/>
      <c r="I9" s="55"/>
    </row>
    <row r="10" spans="1:20" ht="20.100000000000001" customHeight="1" x14ac:dyDescent="0.25">
      <c r="A10" s="55"/>
      <c r="B10" s="55"/>
      <c r="C10" s="55"/>
      <c r="D10" s="55"/>
      <c r="E10" s="55"/>
      <c r="F10" s="59" t="s">
        <v>332</v>
      </c>
      <c r="G10" s="201">
        <f ca="1">תכנון!$AH$109</f>
        <v>0</v>
      </c>
      <c r="H10" s="54"/>
      <c r="I10" s="55"/>
    </row>
    <row r="11" spans="1:20" ht="20.100000000000001" customHeight="1" x14ac:dyDescent="0.25">
      <c r="A11" s="55"/>
      <c r="B11" s="55"/>
      <c r="C11" s="55"/>
      <c r="D11" s="55"/>
      <c r="E11" s="55"/>
      <c r="F11" s="60" t="s">
        <v>334</v>
      </c>
      <c r="G11" s="85" t="str">
        <f ca="1">IF(ISNUMBER($G$10/$G$9),$G$10/$G$9,"-")</f>
        <v>-</v>
      </c>
      <c r="H11" s="62" t="str">
        <f ca="1">IF(G11&lt;0.25,too_many_initial_yahad,"")</f>
        <v/>
      </c>
      <c r="I11" s="55"/>
    </row>
    <row r="12" spans="1:20" ht="20.100000000000001" customHeight="1" x14ac:dyDescent="0.25">
      <c r="A12" s="55"/>
      <c r="B12" s="55"/>
      <c r="C12" s="55"/>
      <c r="D12" s="55"/>
      <c r="E12" s="55"/>
      <c r="F12" s="59" t="s">
        <v>331</v>
      </c>
      <c r="G12" s="86">
        <f ca="1">תכנון!AF109</f>
        <v>0</v>
      </c>
      <c r="H12" s="54"/>
      <c r="I12" s="55"/>
    </row>
    <row r="13" spans="1:20" ht="20.100000000000001" customHeight="1" x14ac:dyDescent="0.25">
      <c r="A13" s="55"/>
      <c r="B13" s="55"/>
      <c r="C13" s="55"/>
      <c r="D13" s="55"/>
      <c r="E13" s="55"/>
      <c r="F13" s="59" t="s">
        <v>333</v>
      </c>
      <c r="G13" s="86">
        <f ca="1">תכנון!AE109</f>
        <v>0</v>
      </c>
      <c r="H13" s="54"/>
      <c r="I13" s="55"/>
      <c r="M13" s="7" t="s">
        <v>351</v>
      </c>
    </row>
    <row r="14" spans="1:20" ht="20.100000000000001" customHeight="1" x14ac:dyDescent="0.25">
      <c r="A14" s="55"/>
      <c r="B14" s="55"/>
      <c r="C14" s="55"/>
      <c r="D14" s="55"/>
      <c r="E14" s="55"/>
      <c r="F14" s="61" t="s">
        <v>338</v>
      </c>
      <c r="G14" s="87" t="e">
        <f>IF(IF(מספר_תושבים&gt;=100000,G13&gt;0,G13&gt;1),"תקין","לא תקין")</f>
        <v>#N/A</v>
      </c>
      <c r="H14" s="54"/>
      <c r="I14" s="55"/>
      <c r="M14" s="7" t="s">
        <v>352</v>
      </c>
    </row>
    <row r="15" spans="1:20" ht="20.100000000000001" customHeight="1" x14ac:dyDescent="0.25">
      <c r="A15" s="55"/>
      <c r="B15" s="55"/>
      <c r="C15" s="55"/>
      <c r="D15" s="55"/>
      <c r="E15" s="55"/>
      <c r="F15" s="60" t="s">
        <v>337</v>
      </c>
      <c r="G15" s="88" t="str">
        <f ca="1">IF(ISNUMBER($G$13/$G$12),$G$13/$G$12,"-")</f>
        <v>-</v>
      </c>
      <c r="H15" s="62" t="str">
        <f ca="1">IF(G15&lt;0.25,too_many_initial_plans,"")</f>
        <v/>
      </c>
      <c r="I15" s="55"/>
    </row>
    <row r="16" spans="1:20" ht="20.100000000000001" customHeight="1" thickBot="1" x14ac:dyDescent="0.25">
      <c r="A16" s="55"/>
      <c r="B16" s="55"/>
      <c r="C16" s="55"/>
      <c r="D16" s="55"/>
      <c r="E16" s="55"/>
      <c r="F16" s="50" t="s">
        <v>339</v>
      </c>
      <c r="G16" s="51" t="e">
        <f>IF(AND(G14="תקין"),meet_basic_requiremnts,doesnot_meet_basic_requirements)</f>
        <v>#N/A</v>
      </c>
      <c r="H16" s="54"/>
      <c r="I16" s="55"/>
      <c r="T16" s="7" t="s">
        <v>336</v>
      </c>
    </row>
    <row r="17" spans="1:20" x14ac:dyDescent="0.2">
      <c r="A17" s="55"/>
      <c r="B17" s="55"/>
      <c r="C17" s="55"/>
      <c r="D17" s="55"/>
      <c r="E17" s="55"/>
      <c r="F17" s="55"/>
      <c r="G17" s="55"/>
      <c r="H17" s="54"/>
      <c r="I17" s="55"/>
      <c r="T17" s="7" t="s">
        <v>335</v>
      </c>
    </row>
    <row r="18" spans="1:20" ht="15" x14ac:dyDescent="0.25">
      <c r="A18" s="55"/>
      <c r="B18" s="55"/>
      <c r="C18" s="55"/>
      <c r="D18" s="55"/>
      <c r="E18" s="55"/>
      <c r="F18" s="47"/>
      <c r="G18" s="63"/>
      <c r="H18" s="56"/>
      <c r="I18" s="55"/>
    </row>
    <row r="19" spans="1:20" ht="20.100000000000001" customHeight="1" thickBot="1" x14ac:dyDescent="0.25">
      <c r="A19" s="55"/>
      <c r="B19" s="55"/>
      <c r="C19" s="55"/>
      <c r="D19" s="55"/>
      <c r="E19" s="55"/>
      <c r="F19" s="64"/>
      <c r="G19" s="63"/>
      <c r="H19" s="54"/>
      <c r="I19" s="55"/>
    </row>
    <row r="20" spans="1:20" ht="20.100000000000001" customHeight="1" x14ac:dyDescent="0.3">
      <c r="A20" s="55"/>
      <c r="B20" s="55"/>
      <c r="C20" s="55"/>
      <c r="D20" s="55"/>
      <c r="E20" s="55"/>
      <c r="F20" s="53" t="s">
        <v>347</v>
      </c>
      <c r="G20" s="67"/>
      <c r="H20" s="54"/>
      <c r="I20" s="55"/>
    </row>
    <row r="21" spans="1:20" ht="20.100000000000001" customHeight="1" thickBot="1" x14ac:dyDescent="0.3">
      <c r="A21" s="55"/>
      <c r="B21" s="55"/>
      <c r="C21" s="55"/>
      <c r="D21" s="55"/>
      <c r="E21" s="55"/>
      <c r="F21" s="77" t="s">
        <v>345</v>
      </c>
      <c r="G21" s="68">
        <f>Yahad_H_sum</f>
        <v>0</v>
      </c>
      <c r="H21" s="54"/>
      <c r="I21" s="55"/>
    </row>
    <row r="22" spans="1:20" ht="20.100000000000001" customHeight="1" x14ac:dyDescent="0.25">
      <c r="A22" s="55"/>
      <c r="B22" s="55"/>
      <c r="C22" s="55"/>
      <c r="D22" s="55"/>
      <c r="E22" s="55"/>
      <c r="F22" s="78"/>
      <c r="G22" s="69"/>
      <c r="H22" s="54"/>
      <c r="I22" s="55"/>
    </row>
    <row r="23" spans="1:20" ht="16.5" thickBot="1" x14ac:dyDescent="0.3">
      <c r="A23" s="55"/>
      <c r="B23" s="55"/>
      <c r="C23" s="55"/>
      <c r="D23" s="55"/>
      <c r="E23" s="55"/>
      <c r="F23" s="78"/>
      <c r="G23" s="69"/>
      <c r="H23" s="54"/>
      <c r="I23" s="55"/>
    </row>
    <row r="24" spans="1:20" ht="30" customHeight="1" x14ac:dyDescent="0.2">
      <c r="A24" s="55"/>
      <c r="B24" s="55"/>
      <c r="C24" s="55"/>
      <c r="D24" s="55"/>
      <c r="E24" s="55"/>
      <c r="F24" s="79" t="s">
        <v>0</v>
      </c>
      <c r="G24" s="70" t="e">
        <f ca="1">תכנון!$AL$61</f>
        <v>#DIV/0!</v>
      </c>
      <c r="H24" s="54"/>
      <c r="I24" s="55"/>
    </row>
    <row r="25" spans="1:20" ht="20.100000000000001" customHeight="1" thickBot="1" x14ac:dyDescent="0.25">
      <c r="A25" s="55"/>
      <c r="B25" s="55"/>
      <c r="C25" s="55"/>
      <c r="D25" s="55"/>
      <c r="E25" s="55"/>
      <c r="F25" s="80" t="s">
        <v>1</v>
      </c>
      <c r="G25" s="71" t="b">
        <f>Yahad_H_score</f>
        <v>0</v>
      </c>
      <c r="H25" s="54"/>
      <c r="I25" s="55"/>
    </row>
    <row r="26" spans="1:20" ht="20.100000000000001" customHeight="1" x14ac:dyDescent="0.2">
      <c r="A26" s="55"/>
      <c r="B26" s="55"/>
      <c r="C26" s="55"/>
      <c r="D26" s="55"/>
      <c r="E26" s="55"/>
      <c r="F26" s="81" t="s">
        <v>257</v>
      </c>
      <c r="G26" s="72" t="e">
        <f ca="1">IF(score=rank_4,group_a,IF(score=rank_3,group_b,IF(score=rank_2,group_c,IF(score=rank_1,group_d,IF(score=rank_0,group_e,IF(score&lt;rank_invalid,group_invalid))))))</f>
        <v>#DIV/0!</v>
      </c>
      <c r="H26" s="54"/>
      <c r="I26" s="55"/>
      <c r="L26" s="28" t="s">
        <v>278</v>
      </c>
      <c r="M26" s="235" t="s">
        <v>277</v>
      </c>
      <c r="N26" s="237"/>
      <c r="O26" s="237"/>
      <c r="P26" s="236"/>
    </row>
    <row r="27" spans="1:20" ht="20.100000000000001" customHeight="1" x14ac:dyDescent="0.2">
      <c r="A27" s="55"/>
      <c r="B27" s="55"/>
      <c r="C27" s="55"/>
      <c r="D27" s="55"/>
      <c r="E27" s="55"/>
      <c r="F27" s="82" t="s">
        <v>349</v>
      </c>
      <c r="G27" s="73" t="e">
        <f ca="1">IF(score=rank_4,budjet_a,IF(score=rank_3,budjet_b,IF(score=rank_2,budjet_c,IF(score=rank_1,budjet_d,IF(score=rank_0,budjet_e,IF(score&lt;rank_invalid,budjet_invalid))))))</f>
        <v>#DIV/0!</v>
      </c>
      <c r="H27" s="54"/>
      <c r="I27" s="55"/>
      <c r="L27" s="27" t="e">
        <f ca="1">IF(G24="נמוך",0,IF(G24="בינוני",1,IF(G24="גבוה",2,-10)))</f>
        <v>#DIV/0!</v>
      </c>
      <c r="M27" s="15">
        <v>4</v>
      </c>
      <c r="N27" s="21" t="s">
        <v>271</v>
      </c>
      <c r="O27" s="89">
        <v>2300000</v>
      </c>
      <c r="P27" s="22"/>
    </row>
    <row r="28" spans="1:20" ht="20.100000000000001" customHeight="1" x14ac:dyDescent="0.2">
      <c r="A28" s="55"/>
      <c r="B28" s="55"/>
      <c r="C28" s="55"/>
      <c r="D28" s="55"/>
      <c r="E28" s="55"/>
      <c r="F28" s="83"/>
      <c r="G28" s="74"/>
      <c r="H28" s="54"/>
      <c r="I28" s="55"/>
      <c r="L28" s="27">
        <f>IF(G25="נמוך",0,IF(G25="בינוני",1,2))</f>
        <v>2</v>
      </c>
      <c r="M28" s="17">
        <v>3</v>
      </c>
      <c r="N28" s="23" t="s">
        <v>272</v>
      </c>
      <c r="O28" s="90">
        <v>2000000</v>
      </c>
      <c r="P28" s="24"/>
    </row>
    <row r="29" spans="1:20" ht="20.100000000000001" customHeight="1" x14ac:dyDescent="0.2">
      <c r="A29" s="55"/>
      <c r="B29" s="55"/>
      <c r="C29" s="55"/>
      <c r="D29" s="55"/>
      <c r="E29" s="55"/>
      <c r="F29" s="83" t="s">
        <v>280</v>
      </c>
      <c r="G29" s="75" t="e">
        <f>VLOOKUP(G5,ארנונה!A2:C256,3,0)</f>
        <v>#N/A</v>
      </c>
      <c r="H29" s="55"/>
      <c r="I29" s="55"/>
      <c r="L29" s="28" t="e">
        <f ca="1">L28+L27</f>
        <v>#DIV/0!</v>
      </c>
      <c r="M29" s="17">
        <v>2</v>
      </c>
      <c r="N29" s="23" t="s">
        <v>273</v>
      </c>
      <c r="O29" s="90">
        <v>1700000</v>
      </c>
      <c r="P29" s="24"/>
    </row>
    <row r="30" spans="1:20" ht="20.100000000000001" customHeight="1" x14ac:dyDescent="0.2">
      <c r="A30" s="55"/>
      <c r="B30" s="55"/>
      <c r="C30" s="55"/>
      <c r="D30" s="55"/>
      <c r="E30" s="55"/>
      <c r="F30" s="83" t="s">
        <v>279</v>
      </c>
      <c r="G30" s="74" t="e">
        <f>VLOOKUP(G5,ארנונה!A2:B256,2,0)</f>
        <v>#N/A</v>
      </c>
      <c r="H30" s="56"/>
      <c r="I30" s="55"/>
      <c r="M30" s="17">
        <v>1</v>
      </c>
      <c r="N30" s="23" t="s">
        <v>274</v>
      </c>
      <c r="O30" s="90">
        <v>1400000</v>
      </c>
      <c r="P30" s="24"/>
    </row>
    <row r="31" spans="1:20" ht="20.100000000000001" customHeight="1" thickBot="1" x14ac:dyDescent="0.25">
      <c r="A31" s="55"/>
      <c r="B31" s="55"/>
      <c r="C31" s="55"/>
      <c r="D31" s="55"/>
      <c r="E31" s="55"/>
      <c r="F31" s="84" t="s">
        <v>350</v>
      </c>
      <c r="G31" s="76" t="e">
        <f>IF(G30&gt;M37,N37,IF(G30&gt;M36,N36,N35))</f>
        <v>#N/A</v>
      </c>
      <c r="H31" s="56"/>
      <c r="I31" s="55"/>
      <c r="M31" s="17">
        <v>0</v>
      </c>
      <c r="N31" s="23" t="s">
        <v>275</v>
      </c>
      <c r="O31" s="90">
        <v>1100000</v>
      </c>
      <c r="P31" s="24"/>
    </row>
    <row r="32" spans="1:20" ht="15" x14ac:dyDescent="0.25">
      <c r="A32" s="55"/>
      <c r="B32" s="55"/>
      <c r="C32" s="55"/>
      <c r="D32" s="55"/>
      <c r="E32" s="55"/>
      <c r="F32" s="47"/>
      <c r="G32" s="63"/>
      <c r="H32" s="54"/>
      <c r="I32" s="55"/>
      <c r="M32" s="19">
        <v>-1</v>
      </c>
      <c r="N32" s="25" t="str">
        <f>"אין עמידה ברף לתקצוב"</f>
        <v>אין עמידה ברף לתקצוב</v>
      </c>
      <c r="O32" s="25" t="str">
        <f>"אין עמידה ברף לתקצוב"</f>
        <v>אין עמידה ברף לתקצוב</v>
      </c>
      <c r="P32" s="26"/>
    </row>
    <row r="33" spans="1:19" ht="15" x14ac:dyDescent="0.25">
      <c r="A33" s="55"/>
      <c r="B33" s="55"/>
      <c r="C33" s="55"/>
      <c r="D33" s="55"/>
      <c r="E33" s="55"/>
      <c r="F33" s="47"/>
      <c r="G33" s="63"/>
      <c r="H33" s="54"/>
      <c r="I33" s="55"/>
    </row>
    <row r="34" spans="1:19" ht="20.25" x14ac:dyDescent="0.3">
      <c r="A34" s="55"/>
      <c r="B34" s="55"/>
      <c r="C34" s="55"/>
      <c r="D34" s="55"/>
      <c r="E34" s="55"/>
      <c r="F34" s="66" t="s">
        <v>348</v>
      </c>
      <c r="G34" s="57" t="e">
        <f ca="1">IF(G26=N32,N32,G31*G27)</f>
        <v>#DIV/0!</v>
      </c>
      <c r="H34" s="54"/>
      <c r="I34" s="55"/>
      <c r="M34" s="235" t="s">
        <v>276</v>
      </c>
      <c r="N34" s="236"/>
    </row>
    <row r="35" spans="1:19" x14ac:dyDescent="0.2">
      <c r="A35" s="55"/>
      <c r="B35" s="55"/>
      <c r="C35" s="55"/>
      <c r="D35" s="55"/>
      <c r="E35" s="55"/>
      <c r="F35" s="55"/>
      <c r="G35" s="55"/>
      <c r="H35" s="54"/>
      <c r="I35" s="55"/>
      <c r="M35" s="15">
        <v>0</v>
      </c>
      <c r="N35" s="16">
        <v>0.8</v>
      </c>
    </row>
    <row r="36" spans="1:19" x14ac:dyDescent="0.2">
      <c r="A36" s="55"/>
      <c r="B36" s="55"/>
      <c r="C36" s="55"/>
      <c r="D36" s="55"/>
      <c r="E36" s="55"/>
      <c r="F36" s="55"/>
      <c r="G36" s="55"/>
      <c r="H36" s="55"/>
      <c r="I36" s="55"/>
      <c r="M36" s="17">
        <v>2500</v>
      </c>
      <c r="N36" s="18">
        <v>0.55000000000000004</v>
      </c>
    </row>
    <row r="37" spans="1:19" x14ac:dyDescent="0.2">
      <c r="A37" s="55"/>
      <c r="B37" s="55"/>
      <c r="C37" s="55"/>
      <c r="D37" s="55"/>
      <c r="E37" s="55"/>
      <c r="F37" s="55"/>
      <c r="G37" s="55"/>
      <c r="H37" s="55"/>
      <c r="I37" s="55"/>
      <c r="M37" s="19">
        <v>4000</v>
      </c>
      <c r="N37" s="20">
        <v>0.45</v>
      </c>
    </row>
    <row r="38" spans="1:19" hidden="1" x14ac:dyDescent="0.2">
      <c r="A38" s="55"/>
      <c r="B38" s="55"/>
      <c r="C38" s="55"/>
      <c r="D38" s="55"/>
      <c r="E38" s="55"/>
      <c r="F38" s="55"/>
      <c r="G38" s="55"/>
      <c r="H38" s="55"/>
      <c r="I38" s="55"/>
    </row>
    <row r="39" spans="1:19" hidden="1" x14ac:dyDescent="0.2">
      <c r="A39" s="55"/>
      <c r="B39" s="55"/>
      <c r="C39" s="55"/>
      <c r="D39" s="55"/>
      <c r="E39" s="55"/>
      <c r="F39" s="55"/>
      <c r="G39" s="55"/>
      <c r="H39" s="55"/>
      <c r="I39" s="55"/>
      <c r="K39" s="65"/>
      <c r="L39" s="65"/>
      <c r="M39" s="229"/>
      <c r="N39" s="229"/>
      <c r="O39" s="229"/>
      <c r="P39" s="229"/>
      <c r="Q39" s="229"/>
      <c r="R39" s="229"/>
      <c r="S39" s="229"/>
    </row>
    <row r="40" spans="1:19" hidden="1" x14ac:dyDescent="0.2">
      <c r="A40" s="55"/>
      <c r="B40" s="55"/>
      <c r="C40" s="55"/>
      <c r="D40" s="55"/>
      <c r="E40" s="55"/>
      <c r="F40" s="55"/>
      <c r="G40" s="55"/>
      <c r="H40" s="55"/>
      <c r="I40" s="55"/>
      <c r="K40" s="65"/>
      <c r="L40" s="65"/>
      <c r="M40" s="65"/>
      <c r="N40" s="65"/>
      <c r="O40" s="65"/>
      <c r="P40" s="65"/>
      <c r="Q40" s="65"/>
      <c r="R40" s="65"/>
      <c r="S40" s="65"/>
    </row>
    <row r="41" spans="1:19" hidden="1" x14ac:dyDescent="0.2">
      <c r="A41" s="55"/>
      <c r="B41" s="55"/>
      <c r="C41" s="55"/>
      <c r="D41" s="55"/>
      <c r="E41" s="55"/>
      <c r="F41" s="55"/>
      <c r="G41" s="55"/>
      <c r="H41" s="55"/>
      <c r="I41" s="55"/>
    </row>
  </sheetData>
  <sheetProtection algorithmName="SHA-512" hashValue="NV5Ebac04xBE6OyVW1elGSxeArUqu4VFsRVU+1sGj86RCdHU5SDS0m4G1OgKkZaLPNqc/KqRQhxpoir1xzrKXw==" saltValue="TM2Ed2T2jarNeAfiCz9quA==" spinCount="100000" sheet="1" objects="1" scenarios="1"/>
  <mergeCells count="6">
    <mergeCell ref="M39:S39"/>
    <mergeCell ref="F5:F6"/>
    <mergeCell ref="G5:G6"/>
    <mergeCell ref="H5:H6"/>
    <mergeCell ref="M34:N34"/>
    <mergeCell ref="M26:P26"/>
  </mergeCells>
  <conditionalFormatting sqref="G11">
    <cfRule type="expression" dxfId="8" priority="3">
      <formula>$G$11&gt;0.25</formula>
    </cfRule>
    <cfRule type="expression" dxfId="7" priority="7">
      <formula>$G$11&lt;0.25</formula>
    </cfRule>
  </conditionalFormatting>
  <conditionalFormatting sqref="G15">
    <cfRule type="expression" dxfId="6" priority="6">
      <formula>$G$15&lt;0.25</formula>
    </cfRule>
  </conditionalFormatting>
  <conditionalFormatting sqref="G14">
    <cfRule type="cellIs" dxfId="5" priority="4" operator="equal">
      <formula>"תקין"</formula>
    </cfRule>
    <cfRule type="cellIs" dxfId="4" priority="5" operator="equal">
      <formula>"לא תקין"</formula>
    </cfRule>
  </conditionalFormatting>
  <conditionalFormatting sqref="G16">
    <cfRule type="cellIs" dxfId="3" priority="1" operator="equal">
      <formula>"עמידה בתנאי הסף"</formula>
    </cfRule>
    <cfRule type="cellIs" dxfId="2" priority="2" operator="equal">
      <formula>"אין עמידה בתנאי הסף"</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DFFD1-C86B-49FA-B158-552BD4D29285}">
  <dimension ref="A1:C256"/>
  <sheetViews>
    <sheetView rightToLeft="1" topLeftCell="A152" workbookViewId="0">
      <selection activeCell="B183" sqref="B183"/>
    </sheetView>
  </sheetViews>
  <sheetFormatPr defaultRowHeight="14.25" x14ac:dyDescent="0.2"/>
  <cols>
    <col min="1" max="1" width="13.125" customWidth="1"/>
    <col min="2" max="2" width="11.875" bestFit="1" customWidth="1"/>
    <col min="3" max="3" width="10.875" bestFit="1" customWidth="1"/>
  </cols>
  <sheetData>
    <row r="1" spans="1:3" x14ac:dyDescent="0.2">
      <c r="A1" t="s">
        <v>3</v>
      </c>
      <c r="B1" t="s">
        <v>398</v>
      </c>
      <c r="C1" t="s">
        <v>265</v>
      </c>
    </row>
    <row r="2" spans="1:3" x14ac:dyDescent="0.2">
      <c r="A2" s="3" t="s">
        <v>79</v>
      </c>
      <c r="B2" s="1">
        <v>1142.8387594904129</v>
      </c>
      <c r="C2" s="204">
        <v>7771</v>
      </c>
    </row>
    <row r="3" spans="1:3" x14ac:dyDescent="0.2">
      <c r="A3" s="3" t="s">
        <v>80</v>
      </c>
      <c r="B3" s="1">
        <v>563.3300712987558</v>
      </c>
      <c r="C3" s="204">
        <v>14306</v>
      </c>
    </row>
    <row r="4" spans="1:3" x14ac:dyDescent="0.2">
      <c r="A4" s="3" t="s">
        <v>81</v>
      </c>
      <c r="B4" s="1">
        <v>3272.1112696148361</v>
      </c>
      <c r="C4" s="204">
        <v>14020</v>
      </c>
    </row>
    <row r="5" spans="1:3" x14ac:dyDescent="0.2">
      <c r="A5" s="2" t="s">
        <v>4</v>
      </c>
      <c r="B5" s="1">
        <v>873.94543565176036</v>
      </c>
      <c r="C5" s="204">
        <v>56777</v>
      </c>
    </row>
    <row r="6" spans="1:3" x14ac:dyDescent="0.2">
      <c r="A6" s="2" t="s">
        <v>5</v>
      </c>
      <c r="B6" s="1">
        <v>1259.8371985870067</v>
      </c>
      <c r="C6" s="204">
        <v>32555</v>
      </c>
    </row>
    <row r="7" spans="1:3" x14ac:dyDescent="0.2">
      <c r="A7" s="2" t="s">
        <v>6</v>
      </c>
      <c r="B7" s="1">
        <v>2865.379385368507</v>
      </c>
      <c r="C7" s="204">
        <v>36770</v>
      </c>
    </row>
    <row r="8" spans="1:3" x14ac:dyDescent="0.2">
      <c r="A8" s="2" t="s">
        <v>7</v>
      </c>
      <c r="B8" s="1">
        <v>2045.868257314753</v>
      </c>
      <c r="C8" s="204">
        <v>19447</v>
      </c>
    </row>
    <row r="9" spans="1:3" x14ac:dyDescent="0.2">
      <c r="A9" s="3" t="s">
        <v>82</v>
      </c>
      <c r="B9" s="1">
        <v>2218.5164528722812</v>
      </c>
      <c r="C9" s="204">
        <v>8965</v>
      </c>
    </row>
    <row r="10" spans="1:3" x14ac:dyDescent="0.2">
      <c r="A10" s="3" t="s">
        <v>83</v>
      </c>
      <c r="B10" s="1">
        <v>3355.0105010501052</v>
      </c>
      <c r="C10" s="204">
        <v>13332</v>
      </c>
    </row>
    <row r="11" spans="1:3" x14ac:dyDescent="0.2">
      <c r="A11" s="2" t="s">
        <v>8</v>
      </c>
      <c r="B11" s="1">
        <v>5558.197985490965</v>
      </c>
      <c r="C11" s="204">
        <v>52519</v>
      </c>
    </row>
    <row r="12" spans="1:3" x14ac:dyDescent="0.2">
      <c r="A12" s="3" t="s">
        <v>84</v>
      </c>
      <c r="B12" s="1">
        <v>467.90280473927305</v>
      </c>
      <c r="C12" s="204">
        <v>14939</v>
      </c>
    </row>
    <row r="13" spans="1:3" x14ac:dyDescent="0.2">
      <c r="A13" s="5" t="s">
        <v>204</v>
      </c>
      <c r="B13" s="1" t="e">
        <v>#N/A</v>
      </c>
      <c r="C13" s="204">
        <v>8225</v>
      </c>
    </row>
    <row r="14" spans="1:3" x14ac:dyDescent="0.2">
      <c r="A14" s="5" t="s">
        <v>203</v>
      </c>
      <c r="B14" s="1">
        <v>327.36106893410266</v>
      </c>
      <c r="C14" s="204">
        <v>16465</v>
      </c>
    </row>
    <row r="15" spans="1:3" x14ac:dyDescent="0.2">
      <c r="A15" s="5" t="s">
        <v>205</v>
      </c>
      <c r="B15" s="1">
        <v>1337.8794544654643</v>
      </c>
      <c r="C15" s="204">
        <v>2273</v>
      </c>
    </row>
    <row r="16" spans="1:3" x14ac:dyDescent="0.2">
      <c r="A16" s="3" t="s">
        <v>85</v>
      </c>
      <c r="B16" s="1">
        <v>1911.5958668197475</v>
      </c>
      <c r="C16" s="204">
        <v>3484</v>
      </c>
    </row>
    <row r="17" spans="1:3" x14ac:dyDescent="0.2">
      <c r="A17" s="2" t="s">
        <v>9</v>
      </c>
      <c r="B17" s="1">
        <v>901.66168364960242</v>
      </c>
      <c r="C17" s="204">
        <v>49167</v>
      </c>
    </row>
    <row r="18" spans="1:3" x14ac:dyDescent="0.2">
      <c r="A18" s="3" t="s">
        <v>86</v>
      </c>
      <c r="B18" s="1">
        <v>2658.6219832437164</v>
      </c>
      <c r="C18" s="204">
        <v>7997</v>
      </c>
    </row>
    <row r="19" spans="1:3" x14ac:dyDescent="0.2">
      <c r="A19" s="3" t="s">
        <v>87</v>
      </c>
      <c r="B19" s="1">
        <v>2250.063922270519</v>
      </c>
      <c r="C19" s="204">
        <v>3911</v>
      </c>
    </row>
    <row r="20" spans="1:3" x14ac:dyDescent="0.2">
      <c r="A20" s="3" t="s">
        <v>88</v>
      </c>
      <c r="B20" s="1">
        <v>585.66472281685981</v>
      </c>
      <c r="C20" s="204">
        <v>13547</v>
      </c>
    </row>
    <row r="21" spans="1:3" x14ac:dyDescent="0.2">
      <c r="A21" s="3" t="s">
        <v>89</v>
      </c>
      <c r="B21" s="1">
        <v>1922.6654975887768</v>
      </c>
      <c r="C21" s="204">
        <v>11405</v>
      </c>
    </row>
    <row r="22" spans="1:3" x14ac:dyDescent="0.2">
      <c r="A22" s="2" t="s">
        <v>10</v>
      </c>
      <c r="B22" s="1">
        <v>2209.9887651925237</v>
      </c>
      <c r="C22" s="204">
        <v>19582</v>
      </c>
    </row>
    <row r="23" spans="1:3" x14ac:dyDescent="0.2">
      <c r="A23" s="2" t="s">
        <v>11</v>
      </c>
      <c r="B23" s="1">
        <v>2906.935097323063</v>
      </c>
      <c r="C23" s="204">
        <v>226154</v>
      </c>
    </row>
    <row r="24" spans="1:3" x14ac:dyDescent="0.2">
      <c r="A24" s="5" t="s">
        <v>206</v>
      </c>
      <c r="B24" s="1">
        <v>2285.7819264069262</v>
      </c>
      <c r="C24" s="204">
        <v>14784</v>
      </c>
    </row>
    <row r="25" spans="1:3" x14ac:dyDescent="0.2">
      <c r="A25" s="2" t="s">
        <v>12</v>
      </c>
      <c r="B25" s="1">
        <v>2689.978774083907</v>
      </c>
      <c r="C25" s="204">
        <v>146519</v>
      </c>
    </row>
    <row r="26" spans="1:3" x14ac:dyDescent="0.2">
      <c r="A26" s="2" t="s">
        <v>13</v>
      </c>
      <c r="B26" s="1">
        <v>1046.4589421151131</v>
      </c>
      <c r="C26" s="204">
        <v>30457</v>
      </c>
    </row>
    <row r="27" spans="1:3" x14ac:dyDescent="0.2">
      <c r="A27" s="5" t="s">
        <v>207</v>
      </c>
      <c r="B27" s="1">
        <v>5254.6195195699647</v>
      </c>
      <c r="C27" s="204">
        <v>23812</v>
      </c>
    </row>
    <row r="28" spans="1:3" x14ac:dyDescent="0.2">
      <c r="A28" s="3" t="s">
        <v>90</v>
      </c>
      <c r="B28" s="1">
        <v>2368.0854730311908</v>
      </c>
      <c r="C28" s="204">
        <v>29015</v>
      </c>
    </row>
    <row r="29" spans="1:3" x14ac:dyDescent="0.2">
      <c r="A29" s="2" t="s">
        <v>14</v>
      </c>
      <c r="B29" s="1">
        <v>3703.2028300766874</v>
      </c>
      <c r="C29" s="204">
        <v>210595</v>
      </c>
    </row>
    <row r="30" spans="1:3" x14ac:dyDescent="0.2">
      <c r="A30" s="5" t="s">
        <v>208</v>
      </c>
      <c r="B30" s="1">
        <v>745.57907845579075</v>
      </c>
      <c r="C30" s="204">
        <v>8030</v>
      </c>
    </row>
    <row r="31" spans="1:3" x14ac:dyDescent="0.2">
      <c r="A31" s="3" t="s">
        <v>91</v>
      </c>
      <c r="B31" s="1">
        <v>839.53581432573037</v>
      </c>
      <c r="C31" s="204">
        <v>9996</v>
      </c>
    </row>
    <row r="32" spans="1:3" x14ac:dyDescent="0.2">
      <c r="A32" s="3" t="s">
        <v>92</v>
      </c>
      <c r="B32" s="1">
        <v>487.02175543885971</v>
      </c>
      <c r="C32" s="204">
        <v>6665</v>
      </c>
    </row>
    <row r="33" spans="1:3" x14ac:dyDescent="0.2">
      <c r="A33" s="3" t="s">
        <v>93</v>
      </c>
      <c r="B33" s="1">
        <v>370.70914696813981</v>
      </c>
      <c r="C33" s="204">
        <v>9730</v>
      </c>
    </row>
    <row r="34" spans="1:3" x14ac:dyDescent="0.2">
      <c r="A34" s="3" t="s">
        <v>94</v>
      </c>
      <c r="B34" s="1">
        <v>1249.8240675580575</v>
      </c>
      <c r="C34" s="204">
        <v>5684</v>
      </c>
    </row>
    <row r="35" spans="1:3" x14ac:dyDescent="0.2">
      <c r="A35" s="3" t="s">
        <v>95</v>
      </c>
      <c r="B35" s="1">
        <v>1920.2018314333768</v>
      </c>
      <c r="C35" s="204">
        <v>5351</v>
      </c>
    </row>
    <row r="36" spans="1:3" x14ac:dyDescent="0.2">
      <c r="A36" s="3" t="s">
        <v>96</v>
      </c>
      <c r="B36" s="1">
        <v>951.69121882972593</v>
      </c>
      <c r="C36" s="204">
        <v>12151</v>
      </c>
    </row>
    <row r="37" spans="1:3" x14ac:dyDescent="0.2">
      <c r="A37" s="3" t="s">
        <v>97</v>
      </c>
      <c r="B37" s="1">
        <v>2868.3381285107548</v>
      </c>
      <c r="C37" s="204">
        <v>7299</v>
      </c>
    </row>
    <row r="38" spans="1:3" x14ac:dyDescent="0.2">
      <c r="A38" s="2" t="s">
        <v>15</v>
      </c>
      <c r="B38" s="1">
        <v>2054.5308740978348</v>
      </c>
      <c r="C38" s="204">
        <v>18705</v>
      </c>
    </row>
    <row r="39" spans="1:3" x14ac:dyDescent="0.2">
      <c r="A39" s="2" t="s">
        <v>16</v>
      </c>
      <c r="B39" s="1">
        <v>1340.8754828585224</v>
      </c>
      <c r="C39" s="204">
        <v>132544</v>
      </c>
    </row>
    <row r="40" spans="1:3" x14ac:dyDescent="0.2">
      <c r="A40" s="2" t="s">
        <v>17</v>
      </c>
      <c r="B40" s="1">
        <v>557.48057259713698</v>
      </c>
      <c r="C40" s="204">
        <v>61125</v>
      </c>
    </row>
    <row r="41" spans="1:3" x14ac:dyDescent="0.2">
      <c r="A41" s="2" t="s">
        <v>18</v>
      </c>
      <c r="B41" s="1">
        <v>1586.3031806621871</v>
      </c>
      <c r="C41" s="204">
        <v>208793</v>
      </c>
    </row>
    <row r="42" spans="1:3" x14ac:dyDescent="0.2">
      <c r="A42" s="3" t="s">
        <v>98</v>
      </c>
      <c r="B42" s="1">
        <v>1186.5703971119133</v>
      </c>
      <c r="C42" s="204">
        <v>6925</v>
      </c>
    </row>
    <row r="43" spans="1:3" x14ac:dyDescent="0.2">
      <c r="A43" s="5" t="s">
        <v>209</v>
      </c>
      <c r="B43" s="1">
        <v>3899.410398427729</v>
      </c>
      <c r="C43" s="204">
        <v>11194</v>
      </c>
    </row>
    <row r="44" spans="1:3" x14ac:dyDescent="0.2">
      <c r="A44" s="3" t="s">
        <v>99</v>
      </c>
      <c r="B44" s="1">
        <v>2132.6216640502357</v>
      </c>
      <c r="C44" s="204">
        <v>15925</v>
      </c>
    </row>
    <row r="45" spans="1:3" x14ac:dyDescent="0.2">
      <c r="A45" s="3" t="s">
        <v>100</v>
      </c>
      <c r="B45" s="1">
        <v>595.28219124671023</v>
      </c>
      <c r="C45" s="204">
        <v>10259</v>
      </c>
    </row>
    <row r="46" spans="1:3" x14ac:dyDescent="0.2">
      <c r="A46" s="3" t="s">
        <v>101</v>
      </c>
      <c r="B46" s="1">
        <v>636.36363636363637</v>
      </c>
      <c r="C46" s="204">
        <v>7997</v>
      </c>
    </row>
    <row r="47" spans="1:3" x14ac:dyDescent="0.2">
      <c r="A47" s="3" t="s">
        <v>102</v>
      </c>
      <c r="B47" s="1">
        <v>739.26962295470707</v>
      </c>
      <c r="C47" s="204">
        <v>8434</v>
      </c>
    </row>
    <row r="48" spans="1:3" x14ac:dyDescent="0.2">
      <c r="A48" s="5" t="s">
        <v>210</v>
      </c>
      <c r="B48" s="1">
        <v>3520.8437343984024</v>
      </c>
      <c r="C48" s="204">
        <v>8012</v>
      </c>
    </row>
    <row r="49" spans="1:3" x14ac:dyDescent="0.2">
      <c r="A49" s="2" t="s">
        <v>19</v>
      </c>
      <c r="B49" s="1">
        <v>2327.6996627622202</v>
      </c>
      <c r="C49" s="204">
        <v>127803</v>
      </c>
    </row>
    <row r="50" spans="1:3" x14ac:dyDescent="0.2">
      <c r="A50" s="3" t="s">
        <v>104</v>
      </c>
      <c r="B50" s="1" t="e">
        <v>#N/A</v>
      </c>
      <c r="C50" s="204">
        <v>21336</v>
      </c>
    </row>
    <row r="51" spans="1:3" x14ac:dyDescent="0.2">
      <c r="A51" s="3" t="s">
        <v>106</v>
      </c>
      <c r="B51" s="1" t="e">
        <v>#N/A</v>
      </c>
      <c r="C51" s="204">
        <v>6567</v>
      </c>
    </row>
    <row r="52" spans="1:3" x14ac:dyDescent="0.2">
      <c r="A52" s="3" t="s">
        <v>107</v>
      </c>
      <c r="B52" s="1" t="e">
        <v>#N/A</v>
      </c>
      <c r="C52" s="204">
        <v>10356</v>
      </c>
    </row>
    <row r="53" spans="1:3" x14ac:dyDescent="0.2">
      <c r="A53" s="3" t="s">
        <v>110</v>
      </c>
      <c r="B53" s="1" t="e">
        <v>#N/A</v>
      </c>
      <c r="C53" s="204">
        <v>15127</v>
      </c>
    </row>
    <row r="54" spans="1:3" x14ac:dyDescent="0.2">
      <c r="A54" s="3" t="s">
        <v>111</v>
      </c>
      <c r="B54" s="1" t="e">
        <v>#N/A</v>
      </c>
      <c r="C54" s="204">
        <v>3127</v>
      </c>
    </row>
    <row r="55" spans="1:3" x14ac:dyDescent="0.2">
      <c r="A55" s="3" t="s">
        <v>112</v>
      </c>
      <c r="B55" s="1" t="e">
        <v>#N/A</v>
      </c>
      <c r="C55" s="204">
        <v>12269</v>
      </c>
    </row>
    <row r="56" spans="1:3" x14ac:dyDescent="0.2">
      <c r="A56" s="3" t="s">
        <v>103</v>
      </c>
      <c r="B56" s="1">
        <v>1516.9310793237971</v>
      </c>
      <c r="C56" s="204">
        <v>19225</v>
      </c>
    </row>
    <row r="57" spans="1:3" x14ac:dyDescent="0.2">
      <c r="A57" s="2" t="s">
        <v>20</v>
      </c>
      <c r="B57" s="1">
        <v>2799.0017982311279</v>
      </c>
      <c r="C57" s="204">
        <v>27249</v>
      </c>
    </row>
    <row r="58" spans="1:3" x14ac:dyDescent="0.2">
      <c r="A58" s="2" t="s">
        <v>21</v>
      </c>
      <c r="B58" s="1">
        <v>3262.786393933935</v>
      </c>
      <c r="C58" s="204">
        <v>61061</v>
      </c>
    </row>
    <row r="59" spans="1:3" x14ac:dyDescent="0.2">
      <c r="A59" s="3" t="s">
        <v>105</v>
      </c>
      <c r="B59" s="1">
        <v>1881.4022702104098</v>
      </c>
      <c r="C59" s="204">
        <v>28896</v>
      </c>
    </row>
    <row r="60" spans="1:3" x14ac:dyDescent="0.2">
      <c r="A60" s="5" t="s">
        <v>211</v>
      </c>
      <c r="B60" s="1">
        <v>3183.3810888252151</v>
      </c>
      <c r="C60" s="204">
        <v>5235</v>
      </c>
    </row>
    <row r="61" spans="1:3" x14ac:dyDescent="0.2">
      <c r="A61" s="5" t="s">
        <v>212</v>
      </c>
      <c r="B61" s="1">
        <v>2369.8422985526031</v>
      </c>
      <c r="C61" s="204">
        <v>18516</v>
      </c>
    </row>
    <row r="62" spans="1:3" x14ac:dyDescent="0.2">
      <c r="A62" s="5" t="s">
        <v>213</v>
      </c>
      <c r="B62" s="1">
        <v>1473.2114212383701</v>
      </c>
      <c r="C62" s="204">
        <v>24936</v>
      </c>
    </row>
    <row r="63" spans="1:3" x14ac:dyDescent="0.2">
      <c r="A63" s="5" t="s">
        <v>214</v>
      </c>
      <c r="B63" s="1">
        <v>3370.566727605119</v>
      </c>
      <c r="C63" s="204">
        <v>27350</v>
      </c>
    </row>
    <row r="64" spans="1:3" x14ac:dyDescent="0.2">
      <c r="A64" s="3" t="s">
        <v>108</v>
      </c>
      <c r="B64" s="1">
        <v>1964.8902821316615</v>
      </c>
      <c r="C64" s="204">
        <v>23925</v>
      </c>
    </row>
    <row r="65" spans="1:3" x14ac:dyDescent="0.2">
      <c r="A65" s="5" t="s">
        <v>215</v>
      </c>
      <c r="B65" s="1">
        <v>3554.3746149106596</v>
      </c>
      <c r="C65" s="204">
        <v>6492</v>
      </c>
    </row>
    <row r="66" spans="1:3" x14ac:dyDescent="0.2">
      <c r="A66" s="3" t="s">
        <v>109</v>
      </c>
      <c r="B66" s="1">
        <v>2616.3983109832493</v>
      </c>
      <c r="C66" s="204">
        <v>21551</v>
      </c>
    </row>
    <row r="67" spans="1:3" x14ac:dyDescent="0.2">
      <c r="A67" s="3" t="s">
        <v>113</v>
      </c>
      <c r="B67" s="1">
        <v>1349.8824583006829</v>
      </c>
      <c r="C67" s="204">
        <v>17866</v>
      </c>
    </row>
    <row r="68" spans="1:3" x14ac:dyDescent="0.2">
      <c r="A68" s="3" t="s">
        <v>114</v>
      </c>
      <c r="B68" s="1">
        <v>648.47406852649317</v>
      </c>
      <c r="C68" s="204">
        <v>10682</v>
      </c>
    </row>
    <row r="69" spans="1:3" x14ac:dyDescent="0.2">
      <c r="A69" s="3" t="s">
        <v>115</v>
      </c>
      <c r="B69" s="1">
        <v>517.74776189728289</v>
      </c>
      <c r="C69" s="204">
        <v>12734</v>
      </c>
    </row>
    <row r="70" spans="1:3" x14ac:dyDescent="0.2">
      <c r="A70" s="3" t="s">
        <v>116</v>
      </c>
      <c r="B70" s="1">
        <v>870.20789624260919</v>
      </c>
      <c r="C70" s="204">
        <v>10486</v>
      </c>
    </row>
    <row r="71" spans="1:3" x14ac:dyDescent="0.2">
      <c r="A71" s="2" t="s">
        <v>22</v>
      </c>
      <c r="B71" s="1">
        <v>2404.6046102809837</v>
      </c>
      <c r="C71" s="204">
        <v>35269</v>
      </c>
    </row>
    <row r="72" spans="1:3" x14ac:dyDescent="0.2">
      <c r="A72" s="5" t="s">
        <v>216</v>
      </c>
      <c r="B72" s="1">
        <v>2860.3388039106312</v>
      </c>
      <c r="C72" s="204">
        <v>34061</v>
      </c>
    </row>
    <row r="73" spans="1:3" x14ac:dyDescent="0.2">
      <c r="A73" s="5" t="s">
        <v>217</v>
      </c>
      <c r="B73" s="1">
        <v>1820.3855697652225</v>
      </c>
      <c r="C73" s="204">
        <v>31434</v>
      </c>
    </row>
    <row r="74" spans="1:3" x14ac:dyDescent="0.2">
      <c r="A74" s="5" t="s">
        <v>218</v>
      </c>
      <c r="B74" s="1">
        <v>3125.7746035080349</v>
      </c>
      <c r="C74" s="204">
        <v>19042</v>
      </c>
    </row>
    <row r="75" spans="1:3" x14ac:dyDescent="0.2">
      <c r="A75" s="5" t="s">
        <v>219</v>
      </c>
      <c r="B75" s="1">
        <v>3055.8069381598793</v>
      </c>
      <c r="C75" s="204">
        <v>12597</v>
      </c>
    </row>
    <row r="76" spans="1:3" x14ac:dyDescent="0.2">
      <c r="A76" s="2" t="s">
        <v>23</v>
      </c>
      <c r="B76" s="1">
        <v>3437.2063452681855</v>
      </c>
      <c r="C76" s="204">
        <v>64489</v>
      </c>
    </row>
    <row r="77" spans="1:3" x14ac:dyDescent="0.2">
      <c r="A77" s="5" t="s">
        <v>220</v>
      </c>
      <c r="B77" s="1">
        <v>6257.9429186860525</v>
      </c>
      <c r="C77" s="204">
        <v>3714</v>
      </c>
    </row>
    <row r="78" spans="1:3" x14ac:dyDescent="0.2">
      <c r="A78" s="4" t="s">
        <v>117</v>
      </c>
      <c r="B78" s="1">
        <v>3256.856023506366</v>
      </c>
      <c r="C78" s="204">
        <v>4084</v>
      </c>
    </row>
    <row r="79" spans="1:3" x14ac:dyDescent="0.2">
      <c r="A79" s="5" t="s">
        <v>221</v>
      </c>
      <c r="B79" s="1">
        <v>1645.6099373606542</v>
      </c>
      <c r="C79" s="204">
        <v>9419</v>
      </c>
    </row>
    <row r="80" spans="1:3" x14ac:dyDescent="0.2">
      <c r="A80" s="2" t="s">
        <v>24</v>
      </c>
      <c r="B80" s="1">
        <v>4917.1634702827232</v>
      </c>
      <c r="C80" s="204">
        <v>98966</v>
      </c>
    </row>
    <row r="81" spans="1:3" x14ac:dyDescent="0.2">
      <c r="A81" s="5" t="s">
        <v>222</v>
      </c>
      <c r="B81" s="1">
        <v>2199.0659661412728</v>
      </c>
      <c r="C81" s="204">
        <v>13704</v>
      </c>
    </row>
    <row r="82" spans="1:3" x14ac:dyDescent="0.2">
      <c r="A82" s="3" t="s">
        <v>118</v>
      </c>
      <c r="B82" s="1">
        <v>2889.7469812689337</v>
      </c>
      <c r="C82" s="204">
        <v>23437</v>
      </c>
    </row>
    <row r="83" spans="1:3" x14ac:dyDescent="0.2">
      <c r="A83" s="3" t="s">
        <v>119</v>
      </c>
      <c r="B83" s="1">
        <v>876.30998345284058</v>
      </c>
      <c r="C83" s="204">
        <v>7252</v>
      </c>
    </row>
    <row r="84" spans="1:3" x14ac:dyDescent="0.2">
      <c r="A84" s="3" t="s">
        <v>120</v>
      </c>
      <c r="B84" s="1">
        <v>702.59818731117832</v>
      </c>
      <c r="C84" s="204">
        <v>8275</v>
      </c>
    </row>
    <row r="85" spans="1:3" x14ac:dyDescent="0.2">
      <c r="A85" s="5" t="s">
        <v>223</v>
      </c>
      <c r="B85" s="1">
        <v>6740.0618374558308</v>
      </c>
      <c r="C85" s="204">
        <v>4528</v>
      </c>
    </row>
    <row r="86" spans="1:3" x14ac:dyDescent="0.2">
      <c r="A86" s="5" t="s">
        <v>224</v>
      </c>
      <c r="B86" s="1">
        <v>3747.4182444061962</v>
      </c>
      <c r="C86" s="204">
        <v>6972</v>
      </c>
    </row>
    <row r="87" spans="1:3" x14ac:dyDescent="0.2">
      <c r="A87" s="5" t="s">
        <v>225</v>
      </c>
      <c r="B87" s="1">
        <v>5028.6499541933872</v>
      </c>
      <c r="C87" s="204">
        <v>24014</v>
      </c>
    </row>
    <row r="88" spans="1:3" x14ac:dyDescent="0.2">
      <c r="A88" s="2" t="s">
        <v>25</v>
      </c>
      <c r="B88" s="1">
        <v>3535.1336595624216</v>
      </c>
      <c r="C88" s="204">
        <v>98908</v>
      </c>
    </row>
    <row r="89" spans="1:3" x14ac:dyDescent="0.2">
      <c r="A89" s="2" t="s">
        <v>26</v>
      </c>
      <c r="B89" s="1">
        <v>2726.4431217870069</v>
      </c>
      <c r="C89" s="204">
        <v>197246</v>
      </c>
    </row>
    <row r="90" spans="1:3" x14ac:dyDescent="0.2">
      <c r="A90" s="5" t="s">
        <v>226</v>
      </c>
      <c r="B90" s="1">
        <v>2494.4592434736282</v>
      </c>
      <c r="C90" s="204">
        <v>18770</v>
      </c>
    </row>
    <row r="91" spans="1:3" x14ac:dyDescent="0.2">
      <c r="A91" s="5" t="s">
        <v>227</v>
      </c>
      <c r="B91" s="1">
        <v>2796.4398757150739</v>
      </c>
      <c r="C91" s="204">
        <v>34437</v>
      </c>
    </row>
    <row r="92" spans="1:3" x14ac:dyDescent="0.2">
      <c r="A92" s="5" t="s">
        <v>228</v>
      </c>
      <c r="B92" s="1">
        <v>3789.9891186071818</v>
      </c>
      <c r="C92" s="204">
        <v>14704</v>
      </c>
    </row>
    <row r="93" spans="1:3" x14ac:dyDescent="0.2">
      <c r="A93" s="3" t="s">
        <v>121</v>
      </c>
      <c r="B93" s="1">
        <v>323.81076050729342</v>
      </c>
      <c r="C93" s="204">
        <v>23103</v>
      </c>
    </row>
    <row r="94" spans="1:3" x14ac:dyDescent="0.2">
      <c r="A94" s="3" t="s">
        <v>122</v>
      </c>
      <c r="B94" s="1">
        <v>977.34976887519269</v>
      </c>
      <c r="C94" s="204">
        <v>6490</v>
      </c>
    </row>
    <row r="95" spans="1:3" x14ac:dyDescent="0.2">
      <c r="A95" s="2" t="s">
        <v>27</v>
      </c>
      <c r="B95" s="1">
        <v>4233.4846477006795</v>
      </c>
      <c r="C95" s="204">
        <v>283736</v>
      </c>
    </row>
    <row r="96" spans="1:3" x14ac:dyDescent="0.2">
      <c r="A96" s="3" t="s">
        <v>123</v>
      </c>
      <c r="B96" s="1">
        <v>2008.7783467446964</v>
      </c>
      <c r="C96" s="204">
        <v>9569</v>
      </c>
    </row>
    <row r="97" spans="1:3" x14ac:dyDescent="0.2">
      <c r="A97" s="3" t="s">
        <v>124</v>
      </c>
      <c r="B97" s="1" t="e">
        <v>#VALUE!</v>
      </c>
      <c r="C97" s="204">
        <v>19567</v>
      </c>
    </row>
    <row r="98" spans="1:3" x14ac:dyDescent="0.2">
      <c r="A98" s="2" t="s">
        <v>28</v>
      </c>
      <c r="B98" s="1">
        <v>2474.3061460309154</v>
      </c>
      <c r="C98" s="204">
        <v>45867</v>
      </c>
    </row>
    <row r="99" spans="1:3" x14ac:dyDescent="0.2">
      <c r="A99" s="3" t="s">
        <v>125</v>
      </c>
      <c r="B99" s="1">
        <v>653.2772621809745</v>
      </c>
      <c r="C99" s="204">
        <v>6896</v>
      </c>
    </row>
    <row r="100" spans="1:3" x14ac:dyDescent="0.2">
      <c r="A100" s="3" t="s">
        <v>126</v>
      </c>
      <c r="B100" s="1">
        <v>868.59240786921589</v>
      </c>
      <c r="C100" s="204">
        <v>14436</v>
      </c>
    </row>
    <row r="101" spans="1:3" x14ac:dyDescent="0.2">
      <c r="A101" s="2" t="s">
        <v>29</v>
      </c>
      <c r="B101" s="1">
        <v>839.63216328361557</v>
      </c>
      <c r="C101" s="204">
        <v>44585</v>
      </c>
    </row>
    <row r="102" spans="1:3" x14ac:dyDescent="0.2">
      <c r="A102" s="2" t="s">
        <v>30</v>
      </c>
      <c r="B102" s="1">
        <v>1022.1926320461607</v>
      </c>
      <c r="C102" s="204">
        <v>27036</v>
      </c>
    </row>
    <row r="103" spans="1:3" x14ac:dyDescent="0.2">
      <c r="A103" s="2" t="s">
        <v>31</v>
      </c>
      <c r="B103" s="1">
        <v>2973.246624958841</v>
      </c>
      <c r="C103" s="204">
        <v>24296</v>
      </c>
    </row>
    <row r="104" spans="1:3" x14ac:dyDescent="0.2">
      <c r="A104" s="2" t="s">
        <v>32</v>
      </c>
      <c r="B104" s="1">
        <v>1122.2868939415659</v>
      </c>
      <c r="C104" s="204">
        <v>34877</v>
      </c>
    </row>
    <row r="105" spans="1:3" x14ac:dyDescent="0.2">
      <c r="A105" s="3" t="s">
        <v>127</v>
      </c>
      <c r="B105" s="1">
        <v>848.26568265682658</v>
      </c>
      <c r="C105" s="204">
        <v>6775</v>
      </c>
    </row>
    <row r="106" spans="1:3" x14ac:dyDescent="0.2">
      <c r="A106" s="3" t="s">
        <v>128</v>
      </c>
      <c r="B106" s="1">
        <v>1564.1735918744228</v>
      </c>
      <c r="C106" s="204">
        <v>4332</v>
      </c>
    </row>
    <row r="107" spans="1:3" x14ac:dyDescent="0.2">
      <c r="A107" s="2" t="s">
        <v>33</v>
      </c>
      <c r="B107" s="1">
        <v>3227.8272734569387</v>
      </c>
      <c r="C107" s="204">
        <v>49836</v>
      </c>
    </row>
    <row r="108" spans="1:3" x14ac:dyDescent="0.2">
      <c r="A108" s="2" t="s">
        <v>401</v>
      </c>
      <c r="B108" s="1">
        <v>3681.8787475016657</v>
      </c>
      <c r="C108" s="204">
        <v>30020</v>
      </c>
    </row>
    <row r="109" spans="1:3" x14ac:dyDescent="0.2">
      <c r="A109" s="5" t="s">
        <v>229</v>
      </c>
      <c r="B109" s="1">
        <v>3918.4233640755378</v>
      </c>
      <c r="C109" s="204">
        <v>9108</v>
      </c>
    </row>
    <row r="110" spans="1:3" x14ac:dyDescent="0.2">
      <c r="A110" s="3" t="s">
        <v>129</v>
      </c>
      <c r="B110" s="1">
        <v>3446.9051675184551</v>
      </c>
      <c r="C110" s="204">
        <v>1761</v>
      </c>
    </row>
    <row r="111" spans="1:3" x14ac:dyDescent="0.2">
      <c r="A111" s="3" t="s">
        <v>130</v>
      </c>
      <c r="B111" s="1">
        <v>515.62095228226508</v>
      </c>
      <c r="C111" s="204">
        <v>19301</v>
      </c>
    </row>
    <row r="112" spans="1:3" x14ac:dyDescent="0.2">
      <c r="A112" s="2" t="s">
        <v>34</v>
      </c>
      <c r="B112" s="1">
        <v>2892.8230459507699</v>
      </c>
      <c r="C112" s="204">
        <v>24091</v>
      </c>
    </row>
    <row r="113" spans="1:3" x14ac:dyDescent="0.2">
      <c r="A113" s="3" t="s">
        <v>131</v>
      </c>
      <c r="B113" s="1">
        <v>1767.0101178873108</v>
      </c>
      <c r="C113" s="204">
        <v>10773</v>
      </c>
    </row>
    <row r="114" spans="1:3" x14ac:dyDescent="0.2">
      <c r="A114" s="2" t="s">
        <v>35</v>
      </c>
      <c r="B114" s="1">
        <v>2119.8581925649928</v>
      </c>
      <c r="C114" s="204">
        <v>951149</v>
      </c>
    </row>
    <row r="115" spans="1:3" x14ac:dyDescent="0.2">
      <c r="A115" s="3" t="s">
        <v>132</v>
      </c>
      <c r="B115" s="1">
        <v>1071.7609882217753</v>
      </c>
      <c r="C115" s="204">
        <v>17405</v>
      </c>
    </row>
    <row r="116" spans="1:3" x14ac:dyDescent="0.2">
      <c r="A116" s="3" t="s">
        <v>133</v>
      </c>
      <c r="B116" s="1">
        <v>838.93842589342137</v>
      </c>
      <c r="C116" s="204">
        <v>14243</v>
      </c>
    </row>
    <row r="117" spans="1:3" x14ac:dyDescent="0.2">
      <c r="A117" s="3" t="s">
        <v>134</v>
      </c>
      <c r="B117" s="1">
        <v>580.15267175572512</v>
      </c>
      <c r="C117" s="204">
        <v>3668</v>
      </c>
    </row>
    <row r="118" spans="1:3" x14ac:dyDescent="0.2">
      <c r="A118" s="3" t="s">
        <v>135</v>
      </c>
      <c r="B118" s="1">
        <v>3973.5546651402401</v>
      </c>
      <c r="C118" s="204">
        <v>8735</v>
      </c>
    </row>
    <row r="119" spans="1:3" x14ac:dyDescent="0.2">
      <c r="A119" s="3" t="s">
        <v>136</v>
      </c>
      <c r="B119" s="1">
        <v>157.17843800035581</v>
      </c>
      <c r="C119" s="204">
        <v>22484</v>
      </c>
    </row>
    <row r="120" spans="1:3" x14ac:dyDescent="0.2">
      <c r="A120" s="3" t="s">
        <v>137</v>
      </c>
      <c r="B120" s="1">
        <v>881.65086447295039</v>
      </c>
      <c r="C120" s="204">
        <v>8965</v>
      </c>
    </row>
    <row r="121" spans="1:3" x14ac:dyDescent="0.2">
      <c r="A121" s="3" t="s">
        <v>138</v>
      </c>
      <c r="B121" s="1">
        <v>205.01422475106685</v>
      </c>
      <c r="C121" s="204">
        <v>5624</v>
      </c>
    </row>
    <row r="122" spans="1:3" x14ac:dyDescent="0.2">
      <c r="A122" s="3" t="s">
        <v>139</v>
      </c>
      <c r="B122" s="1">
        <v>898.77464038359074</v>
      </c>
      <c r="C122" s="204">
        <v>3754</v>
      </c>
    </row>
    <row r="123" spans="1:3" x14ac:dyDescent="0.2">
      <c r="A123" s="3" t="s">
        <v>140</v>
      </c>
      <c r="B123" s="1">
        <v>3538.4195193008013</v>
      </c>
      <c r="C123" s="204">
        <v>5492</v>
      </c>
    </row>
    <row r="124" spans="1:3" x14ac:dyDescent="0.2">
      <c r="A124" s="3" t="s">
        <v>141</v>
      </c>
      <c r="B124" s="1">
        <v>1254.685669660289</v>
      </c>
      <c r="C124" s="204">
        <v>10244</v>
      </c>
    </row>
    <row r="125" spans="1:3" x14ac:dyDescent="0.2">
      <c r="A125" s="2" t="s">
        <v>36</v>
      </c>
      <c r="B125" s="1">
        <v>2124.8185776487667</v>
      </c>
      <c r="C125" s="204">
        <v>26182</v>
      </c>
    </row>
    <row r="126" spans="1:3" x14ac:dyDescent="0.2">
      <c r="A126" s="3" t="s">
        <v>142</v>
      </c>
      <c r="B126" s="1">
        <v>957.67659077641565</v>
      </c>
      <c r="C126" s="204">
        <v>3426</v>
      </c>
    </row>
    <row r="127" spans="1:3" x14ac:dyDescent="0.2">
      <c r="A127" s="3" t="s">
        <v>143</v>
      </c>
      <c r="B127" s="1">
        <v>792.39200515796256</v>
      </c>
      <c r="C127" s="204">
        <v>23265</v>
      </c>
    </row>
    <row r="128" spans="1:3" x14ac:dyDescent="0.2">
      <c r="A128" s="3" t="s">
        <v>144</v>
      </c>
      <c r="B128" s="1">
        <v>503.24895742411013</v>
      </c>
      <c r="C128" s="204">
        <v>20622</v>
      </c>
    </row>
    <row r="129" spans="1:3" x14ac:dyDescent="0.2">
      <c r="A129" s="2" t="s">
        <v>37</v>
      </c>
      <c r="B129" s="1">
        <v>3355.6024747127562</v>
      </c>
      <c r="C129" s="204">
        <v>101830</v>
      </c>
    </row>
    <row r="130" spans="1:3" x14ac:dyDescent="0.2">
      <c r="A130" s="2" t="s">
        <v>38</v>
      </c>
      <c r="B130" s="1">
        <v>1337.1124670184697</v>
      </c>
      <c r="C130" s="204">
        <v>24256</v>
      </c>
    </row>
    <row r="131" spans="1:3" x14ac:dyDescent="0.2">
      <c r="A131" s="3" t="s">
        <v>145</v>
      </c>
      <c r="B131" s="1">
        <v>1181.7663522338551</v>
      </c>
      <c r="C131" s="204">
        <v>19294</v>
      </c>
    </row>
    <row r="132" spans="1:3" x14ac:dyDescent="0.2">
      <c r="A132" s="3" t="s">
        <v>146</v>
      </c>
      <c r="B132" s="1">
        <v>9890.3896103896095</v>
      </c>
      <c r="C132" s="204">
        <v>1925</v>
      </c>
    </row>
    <row r="133" spans="1:3" x14ac:dyDescent="0.2">
      <c r="A133" s="3" t="s">
        <v>147</v>
      </c>
      <c r="B133" s="1">
        <v>3211.1363636363635</v>
      </c>
      <c r="C133" s="204">
        <v>4400</v>
      </c>
    </row>
    <row r="134" spans="1:3" x14ac:dyDescent="0.2">
      <c r="A134" s="2" t="s">
        <v>39</v>
      </c>
      <c r="B134" s="1">
        <v>3122.3494211005595</v>
      </c>
      <c r="C134" s="204">
        <v>46122</v>
      </c>
    </row>
    <row r="135" spans="1:3" x14ac:dyDescent="0.2">
      <c r="A135" s="5" t="s">
        <v>230</v>
      </c>
      <c r="B135" s="1">
        <v>2811.0279044471404</v>
      </c>
      <c r="C135" s="204">
        <v>23903</v>
      </c>
    </row>
    <row r="136" spans="1:3" x14ac:dyDescent="0.2">
      <c r="A136" s="3" t="s">
        <v>148</v>
      </c>
      <c r="B136" s="1">
        <v>3104.1230953092322</v>
      </c>
      <c r="C136" s="204">
        <v>6694</v>
      </c>
    </row>
    <row r="137" spans="1:3" x14ac:dyDescent="0.2">
      <c r="A137" s="2" t="s">
        <v>40</v>
      </c>
      <c r="B137" s="1">
        <v>2434.5376365343745</v>
      </c>
      <c r="C137" s="204">
        <v>80932</v>
      </c>
    </row>
    <row r="138" spans="1:3" x14ac:dyDescent="0.2">
      <c r="A138" s="5" t="s">
        <v>231</v>
      </c>
      <c r="B138" s="1">
        <v>1522.5806451612902</v>
      </c>
      <c r="C138" s="204">
        <v>13330</v>
      </c>
    </row>
    <row r="139" spans="1:3" x14ac:dyDescent="0.2">
      <c r="A139" s="3" t="s">
        <v>149</v>
      </c>
      <c r="B139" s="1">
        <v>307.26676683513182</v>
      </c>
      <c r="C139" s="204">
        <v>14642</v>
      </c>
    </row>
    <row r="140" spans="1:3" x14ac:dyDescent="0.2">
      <c r="A140" s="5" t="s">
        <v>232</v>
      </c>
      <c r="B140" s="1">
        <v>2233.484889007756</v>
      </c>
      <c r="C140" s="204">
        <v>7478</v>
      </c>
    </row>
    <row r="141" spans="1:3" x14ac:dyDescent="0.2">
      <c r="A141" s="3" t="s">
        <v>150</v>
      </c>
      <c r="B141" s="1">
        <v>2922.0109704293313</v>
      </c>
      <c r="C141" s="204">
        <v>24247</v>
      </c>
    </row>
    <row r="142" spans="1:3" x14ac:dyDescent="0.2">
      <c r="A142" s="3" t="s">
        <v>152</v>
      </c>
      <c r="B142" s="1" t="e">
        <v>#N/A</v>
      </c>
      <c r="C142" s="204">
        <v>15447</v>
      </c>
    </row>
    <row r="143" spans="1:3" x14ac:dyDescent="0.2">
      <c r="A143" s="3" t="s">
        <v>154</v>
      </c>
      <c r="B143" s="1" t="e">
        <v>#N/A</v>
      </c>
      <c r="C143" s="204">
        <v>11267</v>
      </c>
    </row>
    <row r="144" spans="1:3" x14ac:dyDescent="0.2">
      <c r="A144" s="3" t="s">
        <v>151</v>
      </c>
      <c r="B144" s="1">
        <v>766.01503759398497</v>
      </c>
      <c r="C144" s="204">
        <v>23275</v>
      </c>
    </row>
    <row r="145" spans="1:3" x14ac:dyDescent="0.2">
      <c r="A145" s="3" t="s">
        <v>153</v>
      </c>
      <c r="B145" s="1">
        <v>4018.6868686868688</v>
      </c>
      <c r="C145" s="204">
        <v>1980</v>
      </c>
    </row>
    <row r="146" spans="1:3" x14ac:dyDescent="0.2">
      <c r="A146" s="2" t="s">
        <v>41</v>
      </c>
      <c r="B146" s="1">
        <v>2749.3196485498793</v>
      </c>
      <c r="C146" s="204">
        <v>25722</v>
      </c>
    </row>
    <row r="147" spans="1:3" x14ac:dyDescent="0.2">
      <c r="A147" s="5" t="s">
        <v>233</v>
      </c>
      <c r="B147" s="1">
        <v>3034.8159253706481</v>
      </c>
      <c r="C147" s="204">
        <v>12006</v>
      </c>
    </row>
    <row r="148" spans="1:3" x14ac:dyDescent="0.2">
      <c r="A148" s="5" t="s">
        <v>234</v>
      </c>
      <c r="B148" s="1">
        <v>3514.7357723577234</v>
      </c>
      <c r="C148" s="204">
        <v>1968</v>
      </c>
    </row>
    <row r="149" spans="1:3" x14ac:dyDescent="0.2">
      <c r="A149" s="2" t="s">
        <v>402</v>
      </c>
      <c r="B149" s="1">
        <v>2771.797120128464</v>
      </c>
      <c r="C149" s="204">
        <v>94657</v>
      </c>
    </row>
    <row r="150" spans="1:3" x14ac:dyDescent="0.2">
      <c r="A150" s="2" t="s">
        <v>42</v>
      </c>
      <c r="B150" s="1">
        <v>318.27568073672194</v>
      </c>
      <c r="C150" s="204">
        <v>77967</v>
      </c>
    </row>
    <row r="151" spans="1:3" x14ac:dyDescent="0.2">
      <c r="A151" s="3" t="s">
        <v>155</v>
      </c>
      <c r="B151" s="1">
        <v>2330.086795203074</v>
      </c>
      <c r="C151" s="204">
        <v>15093</v>
      </c>
    </row>
    <row r="152" spans="1:3" x14ac:dyDescent="0.2">
      <c r="A152" s="3" t="s">
        <v>156</v>
      </c>
      <c r="B152" s="1">
        <v>823.16158079039531</v>
      </c>
      <c r="C152" s="204">
        <v>3998</v>
      </c>
    </row>
    <row r="153" spans="1:3" x14ac:dyDescent="0.2">
      <c r="A153" s="5" t="s">
        <v>235</v>
      </c>
      <c r="B153" s="1">
        <v>2733.6014239567539</v>
      </c>
      <c r="C153" s="204">
        <v>30338</v>
      </c>
    </row>
    <row r="154" spans="1:3" x14ac:dyDescent="0.2">
      <c r="A154" s="5" t="s">
        <v>236</v>
      </c>
      <c r="B154" s="1">
        <v>1153.0922797710457</v>
      </c>
      <c r="C154" s="204">
        <v>71630</v>
      </c>
    </row>
    <row r="155" spans="1:3" x14ac:dyDescent="0.2">
      <c r="A155" s="5" t="s">
        <v>237</v>
      </c>
      <c r="B155" s="1">
        <v>2247.4262070763016</v>
      </c>
      <c r="C155" s="204">
        <v>61388</v>
      </c>
    </row>
    <row r="156" spans="1:3" x14ac:dyDescent="0.2">
      <c r="A156" s="3" t="s">
        <v>157</v>
      </c>
      <c r="B156" s="1">
        <v>3302.9020556227329</v>
      </c>
      <c r="C156" s="204">
        <v>1654</v>
      </c>
    </row>
    <row r="157" spans="1:3" x14ac:dyDescent="0.2">
      <c r="A157" s="3" t="s">
        <v>158</v>
      </c>
      <c r="B157" s="1">
        <v>2908.617234468938</v>
      </c>
      <c r="C157" s="204">
        <v>9980</v>
      </c>
    </row>
    <row r="158" spans="1:3" x14ac:dyDescent="0.2">
      <c r="A158" s="5" t="s">
        <v>238</v>
      </c>
      <c r="B158" s="1">
        <v>2936.022382839823</v>
      </c>
      <c r="C158" s="204">
        <v>21445</v>
      </c>
    </row>
    <row r="159" spans="1:3" x14ac:dyDescent="0.2">
      <c r="A159" s="3" t="s">
        <v>159</v>
      </c>
      <c r="B159" s="1">
        <v>978.6837196909139</v>
      </c>
      <c r="C159" s="204">
        <v>3753</v>
      </c>
    </row>
    <row r="160" spans="1:3" x14ac:dyDescent="0.2">
      <c r="A160" s="3" t="s">
        <v>160</v>
      </c>
      <c r="B160" s="1">
        <v>1577.3700305810398</v>
      </c>
      <c r="C160" s="204">
        <v>3270</v>
      </c>
    </row>
    <row r="161" spans="1:3" x14ac:dyDescent="0.2">
      <c r="A161" s="2" t="s">
        <v>43</v>
      </c>
      <c r="B161" s="1">
        <v>2538.5509697193893</v>
      </c>
      <c r="C161" s="204">
        <v>37846</v>
      </c>
    </row>
    <row r="162" spans="1:3" x14ac:dyDescent="0.2">
      <c r="A162" s="3" t="s">
        <v>161</v>
      </c>
      <c r="B162" s="1" t="e">
        <v>#VALUE!</v>
      </c>
      <c r="C162" s="204">
        <v>1255</v>
      </c>
    </row>
    <row r="163" spans="1:3" x14ac:dyDescent="0.2">
      <c r="A163" s="5" t="s">
        <v>239</v>
      </c>
      <c r="B163" s="1">
        <v>2224.1457445844285</v>
      </c>
      <c r="C163" s="204">
        <v>11033</v>
      </c>
    </row>
    <row r="164" spans="1:3" x14ac:dyDescent="0.2">
      <c r="A164" s="3" t="s">
        <v>162</v>
      </c>
      <c r="B164" s="1">
        <v>671.32639791937572</v>
      </c>
      <c r="C164" s="204">
        <v>15380</v>
      </c>
    </row>
    <row r="165" spans="1:3" x14ac:dyDescent="0.2">
      <c r="A165" s="2" t="s">
        <v>44</v>
      </c>
      <c r="B165" s="1">
        <v>2025.7210017177472</v>
      </c>
      <c r="C165" s="204">
        <v>22122</v>
      </c>
    </row>
    <row r="166" spans="1:3" x14ac:dyDescent="0.2">
      <c r="A166" s="3" t="s">
        <v>163</v>
      </c>
      <c r="B166" s="1">
        <v>2869.4310511089684</v>
      </c>
      <c r="C166" s="204">
        <v>5185</v>
      </c>
    </row>
    <row r="167" spans="1:3" x14ac:dyDescent="0.2">
      <c r="A167" s="5" t="s">
        <v>240</v>
      </c>
      <c r="B167" s="1">
        <v>1778.2923115960416</v>
      </c>
      <c r="C167" s="204">
        <v>15764</v>
      </c>
    </row>
    <row r="168" spans="1:3" x14ac:dyDescent="0.2">
      <c r="A168" s="5" t="s">
        <v>241</v>
      </c>
      <c r="B168" s="1">
        <v>3121.2867802337037</v>
      </c>
      <c r="C168" s="204">
        <v>14206</v>
      </c>
    </row>
    <row r="169" spans="1:3" x14ac:dyDescent="0.2">
      <c r="A169" s="5" t="s">
        <v>242</v>
      </c>
      <c r="B169" s="1">
        <v>2207.0921985815603</v>
      </c>
      <c r="C169" s="204">
        <v>29610</v>
      </c>
    </row>
    <row r="170" spans="1:3" x14ac:dyDescent="0.2">
      <c r="A170" s="3" t="s">
        <v>164</v>
      </c>
      <c r="B170" s="1" t="e">
        <v>#VALUE!</v>
      </c>
      <c r="C170" s="204">
        <v>8486</v>
      </c>
    </row>
    <row r="171" spans="1:3" x14ac:dyDescent="0.2">
      <c r="A171" s="2" t="s">
        <v>45</v>
      </c>
      <c r="B171" s="1">
        <v>2642.89336669146</v>
      </c>
      <c r="C171" s="204">
        <v>59156</v>
      </c>
    </row>
    <row r="172" spans="1:3" x14ac:dyDescent="0.2">
      <c r="A172" s="5" t="s">
        <v>243</v>
      </c>
      <c r="B172" s="1">
        <v>30.695556602292353</v>
      </c>
      <c r="C172" s="204">
        <v>12738</v>
      </c>
    </row>
    <row r="173" spans="1:3" x14ac:dyDescent="0.2">
      <c r="A173" s="2" t="s">
        <v>46</v>
      </c>
      <c r="B173" s="1">
        <v>2508.4531559243624</v>
      </c>
      <c r="C173" s="204">
        <v>41937</v>
      </c>
    </row>
    <row r="174" spans="1:3" x14ac:dyDescent="0.2">
      <c r="A174" s="5" t="s">
        <v>244</v>
      </c>
      <c r="B174" s="1">
        <v>2087.5672444710099</v>
      </c>
      <c r="C174" s="204">
        <v>10038</v>
      </c>
    </row>
    <row r="175" spans="1:3" x14ac:dyDescent="0.2">
      <c r="A175" s="3" t="s">
        <v>165</v>
      </c>
      <c r="B175" s="1">
        <v>466.80669117095493</v>
      </c>
      <c r="C175" s="204">
        <v>13331</v>
      </c>
    </row>
    <row r="176" spans="1:3" x14ac:dyDescent="0.2">
      <c r="A176" s="2" t="s">
        <v>47</v>
      </c>
      <c r="B176" s="1">
        <v>2873.289157101724</v>
      </c>
      <c r="C176" s="204">
        <v>50706</v>
      </c>
    </row>
    <row r="177" spans="1:3" x14ac:dyDescent="0.2">
      <c r="A177" s="2" t="s">
        <v>48</v>
      </c>
      <c r="B177" s="1" t="s">
        <v>403</v>
      </c>
      <c r="C177" s="204">
        <v>77792</v>
      </c>
    </row>
    <row r="178" spans="1:3" x14ac:dyDescent="0.2">
      <c r="A178" s="2" t="s">
        <v>49</v>
      </c>
      <c r="B178" s="1">
        <v>3317.1096967427929</v>
      </c>
      <c r="C178" s="204">
        <v>24039</v>
      </c>
    </row>
    <row r="179" spans="1:3" x14ac:dyDescent="0.2">
      <c r="A179" s="2" t="s">
        <v>50</v>
      </c>
      <c r="B179" s="1">
        <v>1259.7284839936528</v>
      </c>
      <c r="C179" s="204">
        <v>39703</v>
      </c>
    </row>
    <row r="180" spans="1:3" x14ac:dyDescent="0.2">
      <c r="A180" s="2" t="s">
        <v>51</v>
      </c>
      <c r="B180" s="1">
        <v>2946.6211075546194</v>
      </c>
      <c r="C180" s="204">
        <v>222129</v>
      </c>
    </row>
    <row r="181" spans="1:3" x14ac:dyDescent="0.2">
      <c r="A181" s="3" t="s">
        <v>166</v>
      </c>
      <c r="B181" s="1">
        <v>402.93712712253324</v>
      </c>
      <c r="C181" s="204">
        <v>4358</v>
      </c>
    </row>
    <row r="182" spans="1:3" x14ac:dyDescent="0.2">
      <c r="A182" s="3" t="s">
        <v>167</v>
      </c>
      <c r="B182" s="1">
        <v>7307.9791200596565</v>
      </c>
      <c r="C182" s="204">
        <v>4023</v>
      </c>
    </row>
    <row r="183" spans="1:3" x14ac:dyDescent="0.2">
      <c r="A183" s="2" t="s">
        <v>52</v>
      </c>
      <c r="B183" s="1">
        <v>878.02453797173473</v>
      </c>
      <c r="C183" s="204">
        <v>32195</v>
      </c>
    </row>
    <row r="184" spans="1:3" x14ac:dyDescent="0.2">
      <c r="A184" s="3" t="s">
        <v>168</v>
      </c>
      <c r="B184" s="1">
        <v>651.739452257587</v>
      </c>
      <c r="C184" s="204">
        <v>2702</v>
      </c>
    </row>
    <row r="185" spans="1:3" x14ac:dyDescent="0.2">
      <c r="A185" s="3" t="s">
        <v>169</v>
      </c>
      <c r="B185" s="1">
        <v>4639.7622192866575</v>
      </c>
      <c r="C185" s="204">
        <v>7570</v>
      </c>
    </row>
    <row r="186" spans="1:3" x14ac:dyDescent="0.2">
      <c r="A186" s="3" t="s">
        <v>170</v>
      </c>
      <c r="B186" s="1">
        <v>1104.3718679799549</v>
      </c>
      <c r="C186" s="204">
        <v>5787</v>
      </c>
    </row>
    <row r="187" spans="1:3" x14ac:dyDescent="0.2">
      <c r="A187" s="3" t="s">
        <v>171</v>
      </c>
      <c r="B187" s="1">
        <v>578.8918823942837</v>
      </c>
      <c r="C187" s="204">
        <v>8537</v>
      </c>
    </row>
    <row r="188" spans="1:3" x14ac:dyDescent="0.2">
      <c r="A188" s="3" t="s">
        <v>172</v>
      </c>
      <c r="B188" s="1">
        <v>614.46049528301887</v>
      </c>
      <c r="C188" s="204">
        <v>13568</v>
      </c>
    </row>
    <row r="189" spans="1:3" x14ac:dyDescent="0.2">
      <c r="A189" s="3" t="s">
        <v>173</v>
      </c>
      <c r="B189" s="1">
        <v>1031.3230481533426</v>
      </c>
      <c r="C189" s="204">
        <v>2139</v>
      </c>
    </row>
    <row r="190" spans="1:3" x14ac:dyDescent="0.2">
      <c r="A190" s="2" t="s">
        <v>53</v>
      </c>
      <c r="B190" s="1">
        <v>2429.0447043613517</v>
      </c>
      <c r="C190" s="204">
        <v>49503</v>
      </c>
    </row>
    <row r="191" spans="1:3" x14ac:dyDescent="0.2">
      <c r="A191" s="3" t="s">
        <v>174</v>
      </c>
      <c r="B191" s="1">
        <v>1323.5650278517801</v>
      </c>
      <c r="C191" s="204">
        <v>4129</v>
      </c>
    </row>
    <row r="192" spans="1:3" x14ac:dyDescent="0.2">
      <c r="A192" s="5" t="s">
        <v>245</v>
      </c>
      <c r="B192" s="1">
        <v>3357.6512455516013</v>
      </c>
      <c r="C192" s="204">
        <v>14050</v>
      </c>
    </row>
    <row r="193" spans="1:3" x14ac:dyDescent="0.2">
      <c r="A193" s="5" t="s">
        <v>246</v>
      </c>
      <c r="B193" s="1" t="e">
        <v>#VALUE!</v>
      </c>
      <c r="C193" s="204">
        <v>14014</v>
      </c>
    </row>
    <row r="194" spans="1:3" x14ac:dyDescent="0.2">
      <c r="A194" s="5" t="s">
        <v>247</v>
      </c>
      <c r="B194" s="1">
        <v>3094.33431085044</v>
      </c>
      <c r="C194" s="204">
        <v>42625</v>
      </c>
    </row>
    <row r="195" spans="1:3" x14ac:dyDescent="0.2">
      <c r="A195" s="5" t="s">
        <v>248</v>
      </c>
      <c r="B195" s="1">
        <v>3177.1523595958579</v>
      </c>
      <c r="C195" s="204">
        <v>39689</v>
      </c>
    </row>
    <row r="196" spans="1:3" x14ac:dyDescent="0.2">
      <c r="A196" s="3" t="s">
        <v>175</v>
      </c>
      <c r="B196" s="1">
        <v>1271.6245143899152</v>
      </c>
      <c r="C196" s="204">
        <v>12613</v>
      </c>
    </row>
    <row r="197" spans="1:3" x14ac:dyDescent="0.2">
      <c r="A197" s="2" t="s">
        <v>54</v>
      </c>
      <c r="B197" s="1">
        <v>2344.8008596240907</v>
      </c>
      <c r="C197" s="204">
        <v>56769</v>
      </c>
    </row>
    <row r="198" spans="1:3" x14ac:dyDescent="0.2">
      <c r="A198" s="2" t="s">
        <v>55</v>
      </c>
      <c r="B198" s="1">
        <v>795.29178729239675</v>
      </c>
      <c r="C198" s="204">
        <v>26252</v>
      </c>
    </row>
    <row r="199" spans="1:3" x14ac:dyDescent="0.2">
      <c r="A199" s="5" t="s">
        <v>249</v>
      </c>
      <c r="B199" s="1">
        <v>2661.0022542049592</v>
      </c>
      <c r="C199" s="204">
        <v>5767</v>
      </c>
    </row>
    <row r="200" spans="1:3" x14ac:dyDescent="0.2">
      <c r="A200" s="2" t="s">
        <v>56</v>
      </c>
      <c r="B200" s="1">
        <v>1897.8609232578654</v>
      </c>
      <c r="C200" s="204">
        <v>27208</v>
      </c>
    </row>
    <row r="201" spans="1:3" x14ac:dyDescent="0.2">
      <c r="A201" s="3" t="s">
        <v>176</v>
      </c>
      <c r="B201" s="1">
        <v>529.76889933411678</v>
      </c>
      <c r="C201" s="204">
        <v>25530</v>
      </c>
    </row>
    <row r="202" spans="1:3" x14ac:dyDescent="0.2">
      <c r="A202" s="4" t="s">
        <v>177</v>
      </c>
      <c r="B202" s="1">
        <v>258.91726466863656</v>
      </c>
      <c r="C202" s="204">
        <v>18952</v>
      </c>
    </row>
    <row r="203" spans="1:3" x14ac:dyDescent="0.2">
      <c r="A203" s="3" t="s">
        <v>178</v>
      </c>
      <c r="B203" s="1">
        <v>434.57249070631968</v>
      </c>
      <c r="C203" s="204">
        <v>13450</v>
      </c>
    </row>
    <row r="204" spans="1:3" x14ac:dyDescent="0.2">
      <c r="A204" s="3" t="s">
        <v>179</v>
      </c>
      <c r="B204" s="1">
        <v>944.96855345911945</v>
      </c>
      <c r="C204" s="204">
        <v>3180</v>
      </c>
    </row>
    <row r="205" spans="1:3" x14ac:dyDescent="0.2">
      <c r="A205" s="3" t="s">
        <v>180</v>
      </c>
      <c r="B205" s="1">
        <v>1195.3138075313807</v>
      </c>
      <c r="C205" s="204">
        <v>5975</v>
      </c>
    </row>
    <row r="206" spans="1:3" x14ac:dyDescent="0.2">
      <c r="A206" s="3" t="s">
        <v>181</v>
      </c>
      <c r="B206" s="1">
        <v>2159.323583180987</v>
      </c>
      <c r="C206" s="204">
        <v>43760</v>
      </c>
    </row>
    <row r="207" spans="1:3" x14ac:dyDescent="0.2">
      <c r="A207" s="3" t="s">
        <v>182</v>
      </c>
      <c r="B207" s="1">
        <v>2492.395723535612</v>
      </c>
      <c r="C207" s="204">
        <v>6641</v>
      </c>
    </row>
    <row r="208" spans="1:3" x14ac:dyDescent="0.2">
      <c r="A208" s="2" t="s">
        <v>57</v>
      </c>
      <c r="B208" s="1">
        <v>3774.7999872247328</v>
      </c>
      <c r="C208" s="204">
        <v>250484</v>
      </c>
    </row>
    <row r="209" spans="1:3" x14ac:dyDescent="0.2">
      <c r="A209" s="2" t="s">
        <v>58</v>
      </c>
      <c r="B209" s="1">
        <v>1433.2935858683898</v>
      </c>
      <c r="C209" s="204">
        <v>36061</v>
      </c>
    </row>
    <row r="210" spans="1:3" x14ac:dyDescent="0.2">
      <c r="A210" s="3" t="s">
        <v>183</v>
      </c>
      <c r="B210" s="1">
        <v>1942.4334932402965</v>
      </c>
      <c r="C210" s="204">
        <v>4586</v>
      </c>
    </row>
    <row r="211" spans="1:3" x14ac:dyDescent="0.2">
      <c r="A211" s="3" t="s">
        <v>184</v>
      </c>
      <c r="B211" s="1">
        <v>2371.7480301096098</v>
      </c>
      <c r="C211" s="204">
        <v>22717</v>
      </c>
    </row>
    <row r="212" spans="1:3" x14ac:dyDescent="0.2">
      <c r="A212" s="2" t="s">
        <v>59</v>
      </c>
      <c r="B212" s="1">
        <v>496.38482477033</v>
      </c>
      <c r="C212" s="204">
        <v>23512</v>
      </c>
    </row>
    <row r="213" spans="1:3" x14ac:dyDescent="0.2">
      <c r="A213" s="3" t="s">
        <v>185</v>
      </c>
      <c r="B213" s="1">
        <v>1988.1333333333332</v>
      </c>
      <c r="C213" s="204">
        <v>7500</v>
      </c>
    </row>
    <row r="214" spans="1:3" x14ac:dyDescent="0.2">
      <c r="A214" s="2" t="s">
        <v>60</v>
      </c>
      <c r="B214" s="1">
        <v>2847.410309783274</v>
      </c>
      <c r="C214" s="204">
        <v>40835</v>
      </c>
    </row>
    <row r="215" spans="1:3" x14ac:dyDescent="0.2">
      <c r="A215" s="3" t="s">
        <v>186</v>
      </c>
      <c r="B215" s="1">
        <v>1015.263014445353</v>
      </c>
      <c r="C215" s="204">
        <v>7338</v>
      </c>
    </row>
    <row r="216" spans="1:3" x14ac:dyDescent="0.2">
      <c r="A216" s="2" t="s">
        <v>61</v>
      </c>
      <c r="B216" s="1">
        <v>2657.8229229836265</v>
      </c>
      <c r="C216" s="204">
        <v>59364</v>
      </c>
    </row>
    <row r="217" spans="1:3" x14ac:dyDescent="0.2">
      <c r="A217" s="2" t="s">
        <v>62</v>
      </c>
      <c r="B217" s="1">
        <v>2924.8425271998472</v>
      </c>
      <c r="C217" s="204">
        <v>41912</v>
      </c>
    </row>
    <row r="218" spans="1:3" x14ac:dyDescent="0.2">
      <c r="A218" s="2" t="s">
        <v>63</v>
      </c>
      <c r="B218" s="1">
        <v>3249.0680893266303</v>
      </c>
      <c r="C218" s="204">
        <v>58482</v>
      </c>
    </row>
    <row r="219" spans="1:3" x14ac:dyDescent="0.2">
      <c r="A219" s="3" t="s">
        <v>187</v>
      </c>
      <c r="B219" s="1">
        <v>3271.2975098296201</v>
      </c>
      <c r="C219" s="204">
        <v>18312</v>
      </c>
    </row>
    <row r="220" spans="1:3" x14ac:dyDescent="0.2">
      <c r="A220" s="2" t="s">
        <v>64</v>
      </c>
      <c r="B220" s="1">
        <v>1779.2138675587319</v>
      </c>
      <c r="C220" s="204">
        <v>39459</v>
      </c>
    </row>
    <row r="221" spans="1:3" x14ac:dyDescent="0.2">
      <c r="A221" s="3" t="s">
        <v>188</v>
      </c>
      <c r="B221" s="1">
        <v>1165.4376402693172</v>
      </c>
      <c r="C221" s="204">
        <v>6238</v>
      </c>
    </row>
    <row r="222" spans="1:3" x14ac:dyDescent="0.2">
      <c r="A222" s="2" t="s">
        <v>65</v>
      </c>
      <c r="B222" s="1">
        <v>2200.1627697248314</v>
      </c>
      <c r="C222" s="204">
        <v>45463</v>
      </c>
    </row>
    <row r="223" spans="1:3" x14ac:dyDescent="0.2">
      <c r="A223" s="2" t="s">
        <v>66</v>
      </c>
      <c r="B223" s="1">
        <v>2142.0193569553808</v>
      </c>
      <c r="C223" s="204">
        <v>24384</v>
      </c>
    </row>
    <row r="224" spans="1:3" x14ac:dyDescent="0.2">
      <c r="A224" s="3" t="s">
        <v>189</v>
      </c>
      <c r="B224" s="1">
        <v>3200.2347205922179</v>
      </c>
      <c r="C224" s="204">
        <v>11077</v>
      </c>
    </row>
    <row r="225" spans="1:3" x14ac:dyDescent="0.2">
      <c r="A225" s="2" t="s">
        <v>67</v>
      </c>
      <c r="B225" s="1">
        <v>2337.2087823637257</v>
      </c>
      <c r="C225" s="204">
        <v>22363</v>
      </c>
    </row>
    <row r="226" spans="1:3" x14ac:dyDescent="0.2">
      <c r="A226" s="3" t="s">
        <v>190</v>
      </c>
      <c r="B226" s="1">
        <v>1521.2912817245408</v>
      </c>
      <c r="C226" s="204">
        <v>9417</v>
      </c>
    </row>
    <row r="227" spans="1:3" x14ac:dyDescent="0.2">
      <c r="A227" s="3" t="s">
        <v>191</v>
      </c>
      <c r="B227" s="1">
        <v>924.15297741273105</v>
      </c>
      <c r="C227" s="204">
        <v>7792</v>
      </c>
    </row>
    <row r="228" spans="1:3" x14ac:dyDescent="0.2">
      <c r="A228" s="2" t="s">
        <v>68</v>
      </c>
      <c r="B228" s="1">
        <v>2967.4671714184315</v>
      </c>
      <c r="C228" s="204">
        <v>67624</v>
      </c>
    </row>
    <row r="229" spans="1:3" x14ac:dyDescent="0.2">
      <c r="A229" s="3" t="s">
        <v>192</v>
      </c>
      <c r="B229" s="1">
        <v>6105.9993783027667</v>
      </c>
      <c r="C229" s="204">
        <v>3217</v>
      </c>
    </row>
    <row r="230" spans="1:3" x14ac:dyDescent="0.2">
      <c r="A230" s="2" t="s">
        <v>69</v>
      </c>
      <c r="B230" s="1">
        <v>3333.5910924691375</v>
      </c>
      <c r="C230" s="204">
        <v>256053</v>
      </c>
    </row>
    <row r="231" spans="1:3" x14ac:dyDescent="0.2">
      <c r="A231" s="2" t="s">
        <v>70</v>
      </c>
      <c r="B231" s="1">
        <v>304.83407439540179</v>
      </c>
      <c r="C231" s="204">
        <v>73768</v>
      </c>
    </row>
    <row r="232" spans="1:3" x14ac:dyDescent="0.2">
      <c r="A232" s="2" t="s">
        <v>71</v>
      </c>
      <c r="B232" s="1">
        <v>2942.2430610219376</v>
      </c>
      <c r="C232" s="204">
        <v>146095</v>
      </c>
    </row>
    <row r="233" spans="1:3" x14ac:dyDescent="0.2">
      <c r="A233" s="3" t="s">
        <v>193</v>
      </c>
      <c r="B233" s="1">
        <v>768.45514863382266</v>
      </c>
      <c r="C233" s="204">
        <v>19141</v>
      </c>
    </row>
    <row r="234" spans="1:3" x14ac:dyDescent="0.2">
      <c r="A234" s="3" t="s">
        <v>194</v>
      </c>
      <c r="B234" s="1">
        <v>373.46400301545418</v>
      </c>
      <c r="C234" s="204">
        <v>13265</v>
      </c>
    </row>
    <row r="235" spans="1:3" x14ac:dyDescent="0.2">
      <c r="A235" s="2" t="s">
        <v>72</v>
      </c>
      <c r="B235" s="1">
        <v>2335.5371686128829</v>
      </c>
      <c r="C235" s="204">
        <v>76987</v>
      </c>
    </row>
    <row r="236" spans="1:3" x14ac:dyDescent="0.2">
      <c r="A236" s="2" t="s">
        <v>73</v>
      </c>
      <c r="B236" s="1">
        <v>3673.9478144620307</v>
      </c>
      <c r="C236" s="204">
        <v>167556</v>
      </c>
    </row>
    <row r="237" spans="1:3" x14ac:dyDescent="0.2">
      <c r="A237" s="2" t="s">
        <v>74</v>
      </c>
      <c r="B237" s="1">
        <v>4750.4209462872541</v>
      </c>
      <c r="C237" s="204">
        <v>47512</v>
      </c>
    </row>
    <row r="238" spans="1:3" x14ac:dyDescent="0.2">
      <c r="A238" s="3" t="s">
        <v>195</v>
      </c>
      <c r="B238" s="1">
        <v>2573.002405976953</v>
      </c>
      <c r="C238" s="204">
        <v>7897</v>
      </c>
    </row>
    <row r="239" spans="1:3" x14ac:dyDescent="0.2">
      <c r="A239" s="5" t="s">
        <v>250</v>
      </c>
      <c r="B239" s="1">
        <v>5352.8057205187251</v>
      </c>
      <c r="C239" s="204">
        <v>8251</v>
      </c>
    </row>
    <row r="240" spans="1:3" x14ac:dyDescent="0.2">
      <c r="A240" s="2" t="s">
        <v>75</v>
      </c>
      <c r="B240" s="1">
        <v>4016.7153925822986</v>
      </c>
      <c r="C240" s="204">
        <v>76277</v>
      </c>
    </row>
    <row r="241" spans="1:3" x14ac:dyDescent="0.2">
      <c r="A241" s="3" t="s">
        <v>196</v>
      </c>
      <c r="B241" s="1">
        <v>718.58234433425457</v>
      </c>
      <c r="C241" s="204">
        <v>6151</v>
      </c>
    </row>
    <row r="242" spans="1:3" x14ac:dyDescent="0.2">
      <c r="A242" s="3" t="s">
        <v>197</v>
      </c>
      <c r="B242" s="1">
        <v>526.53348587520895</v>
      </c>
      <c r="C242" s="204">
        <v>11363</v>
      </c>
    </row>
    <row r="243" spans="1:3" x14ac:dyDescent="0.2">
      <c r="A243" s="5" t="s">
        <v>251</v>
      </c>
      <c r="B243" s="1">
        <v>2856.4260176880134</v>
      </c>
      <c r="C243" s="204">
        <v>15943</v>
      </c>
    </row>
    <row r="244" spans="1:3" x14ac:dyDescent="0.2">
      <c r="A244" s="5" t="s">
        <v>252</v>
      </c>
      <c r="B244" s="1">
        <v>2281.8692967093743</v>
      </c>
      <c r="C244" s="204">
        <v>10849</v>
      </c>
    </row>
    <row r="245" spans="1:3" x14ac:dyDescent="0.2">
      <c r="A245" s="2" t="s">
        <v>76</v>
      </c>
      <c r="B245" s="1">
        <v>1296.5536217926669</v>
      </c>
      <c r="C245" s="204">
        <v>29074</v>
      </c>
    </row>
    <row r="246" spans="1:3" x14ac:dyDescent="0.2">
      <c r="A246" s="3" t="s">
        <v>198</v>
      </c>
      <c r="B246" s="1">
        <v>3010.8023222613497</v>
      </c>
      <c r="C246" s="204">
        <v>21014</v>
      </c>
    </row>
    <row r="247" spans="1:3" x14ac:dyDescent="0.2">
      <c r="A247" s="5" t="s">
        <v>253</v>
      </c>
      <c r="B247" s="1">
        <v>1687.050207433748</v>
      </c>
      <c r="C247" s="204">
        <v>47244</v>
      </c>
    </row>
    <row r="248" spans="1:3" x14ac:dyDescent="0.2">
      <c r="A248" s="3" t="s">
        <v>199</v>
      </c>
      <c r="B248" s="1">
        <v>2764.1397690257622</v>
      </c>
      <c r="C248" s="204">
        <v>6754</v>
      </c>
    </row>
    <row r="249" spans="1:3" x14ac:dyDescent="0.2">
      <c r="A249" s="3" t="s">
        <v>200</v>
      </c>
      <c r="B249" s="1">
        <v>671.14001106806859</v>
      </c>
      <c r="C249" s="204">
        <v>7228</v>
      </c>
    </row>
    <row r="250" spans="1:3" x14ac:dyDescent="0.2">
      <c r="A250" s="5" t="s">
        <v>254</v>
      </c>
      <c r="B250" s="1">
        <v>2566.0932548664555</v>
      </c>
      <c r="C250" s="204">
        <v>8836</v>
      </c>
    </row>
    <row r="251" spans="1:3" x14ac:dyDescent="0.2">
      <c r="A251" s="5" t="s">
        <v>255</v>
      </c>
      <c r="B251" s="1">
        <v>2271.7628957810348</v>
      </c>
      <c r="C251" s="204">
        <v>12349</v>
      </c>
    </row>
    <row r="252" spans="1:3" x14ac:dyDescent="0.2">
      <c r="A252" s="2" t="s">
        <v>77</v>
      </c>
      <c r="B252" s="1">
        <v>1039.9915312051567</v>
      </c>
      <c r="C252" s="204">
        <v>42509</v>
      </c>
    </row>
    <row r="253" spans="1:3" x14ac:dyDescent="0.2">
      <c r="A253" s="2" t="s">
        <v>78</v>
      </c>
      <c r="B253" s="1">
        <v>6018.0009831654479</v>
      </c>
      <c r="C253" s="204">
        <v>463808</v>
      </c>
    </row>
    <row r="254" spans="1:3" x14ac:dyDescent="0.2">
      <c r="A254" s="3" t="s">
        <v>201</v>
      </c>
      <c r="B254" s="1">
        <v>2577.8980136377113</v>
      </c>
      <c r="C254" s="204">
        <v>13492</v>
      </c>
    </row>
    <row r="255" spans="1:3" x14ac:dyDescent="0.2">
      <c r="A255" s="3" t="s">
        <v>202</v>
      </c>
      <c r="B255" s="1">
        <v>128.18966317156907</v>
      </c>
      <c r="C255" s="204">
        <v>21554</v>
      </c>
    </row>
    <row r="256" spans="1:3" x14ac:dyDescent="0.2">
      <c r="A256" s="6" t="s">
        <v>256</v>
      </c>
      <c r="B256" s="1">
        <v>71077.120822622106</v>
      </c>
      <c r="C256" s="204">
        <v>1556</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47</vt:i4>
      </vt:variant>
    </vt:vector>
  </HeadingPairs>
  <TitlesOfParts>
    <vt:vector size="52" baseType="lpstr">
      <vt:lpstr>דברי הסבר</vt:lpstr>
      <vt:lpstr>תכנון</vt:lpstr>
      <vt:lpstr>רישוי</vt:lpstr>
      <vt:lpstr>סיכום</vt:lpstr>
      <vt:lpstr>ארנונה</vt:lpstr>
      <vt:lpstr>approval_date_invalid</vt:lpstr>
      <vt:lpstr>approval_date_missing</vt:lpstr>
      <vt:lpstr>approval_date_out_of_range</vt:lpstr>
      <vt:lpstr>budjet_a</vt:lpstr>
      <vt:lpstr>budjet_b</vt:lpstr>
      <vt:lpstr>budjet_c</vt:lpstr>
      <vt:lpstr>budjet_d</vt:lpstr>
      <vt:lpstr>budjet_e</vt:lpstr>
      <vt:lpstr>budjet_invalid</vt:lpstr>
      <vt:lpstr>didnt_pass_check</vt:lpstr>
      <vt:lpstr>doesnot_meet_basic_requirements</vt:lpstr>
      <vt:lpstr>group_a</vt:lpstr>
      <vt:lpstr>group_b</vt:lpstr>
      <vt:lpstr>group_c</vt:lpstr>
      <vt:lpstr>group_d</vt:lpstr>
      <vt:lpstr>group_e</vt:lpstr>
      <vt:lpstr>group_invalid</vt:lpstr>
      <vt:lpstr>initial_district</vt:lpstr>
      <vt:lpstr>initial_local</vt:lpstr>
      <vt:lpstr>initial_plan</vt:lpstr>
      <vt:lpstr>invalid</vt:lpstr>
      <vt:lpstr>List_mosad</vt:lpstr>
      <vt:lpstr>list_rashot</vt:lpstr>
      <vt:lpstr>List_Tohnit</vt:lpstr>
      <vt:lpstr>mavat_number_missing</vt:lpstr>
      <vt:lpstr>meet_basic_requiremnts</vt:lpstr>
      <vt:lpstr>mitacham_name_missing</vt:lpstr>
      <vt:lpstr>passed_check</vt:lpstr>
      <vt:lpstr>rank_0</vt:lpstr>
      <vt:lpstr>rank_1</vt:lpstr>
      <vt:lpstr>rank_2</vt:lpstr>
      <vt:lpstr>rank_3</vt:lpstr>
      <vt:lpstr>rank_4</vt:lpstr>
      <vt:lpstr>rank_invalid</vt:lpstr>
      <vt:lpstr>samchut</vt:lpstr>
      <vt:lpstr>score</vt:lpstr>
      <vt:lpstr>shem_rashot</vt:lpstr>
      <vt:lpstr>tama_hizuk_normalized</vt:lpstr>
      <vt:lpstr>tama_reconstruct_normalized</vt:lpstr>
      <vt:lpstr>too_many_initial_plans</vt:lpstr>
      <vt:lpstr>too_many_initial_yahad</vt:lpstr>
      <vt:lpstr>valid_due_to_additional_info</vt:lpstr>
      <vt:lpstr>Yahad_H_score</vt:lpstr>
      <vt:lpstr>Yahad_H_sum</vt:lpstr>
      <vt:lpstr>מספר_תושבים</vt:lpstr>
      <vt:lpstr>תאריך_התחלה</vt:lpstr>
      <vt:lpstr>תאריך_סוף</vt:lpstr>
    </vt:vector>
  </TitlesOfParts>
  <Company>Ministry Of Construction And Housing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michaell</dc:creator>
  <cp:lastModifiedBy>micham</cp:lastModifiedBy>
  <cp:lastPrinted>2022-07-13T06:06:05Z</cp:lastPrinted>
  <dcterms:created xsi:type="dcterms:W3CDTF">2022-06-06T06:36:45Z</dcterms:created>
  <dcterms:modified xsi:type="dcterms:W3CDTF">2022-08-10T11:49:14Z</dcterms:modified>
</cp:coreProperties>
</file>